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740" windowHeight="7365" activeTab="0"/>
  </bookViews>
  <sheets>
    <sheet name="Simple" sheetId="1" r:id="rId1"/>
    <sheet name="Complex" sheetId="2" r:id="rId2"/>
    <sheet name="Depreciation" sheetId="3" r:id="rId3"/>
  </sheets>
  <externalReferences>
    <externalReference r:id="rId6"/>
    <externalReference r:id="rId7"/>
  </externalReferences>
  <definedNames>
    <definedName name="BOTTOM">#REF!</definedName>
    <definedName name="Case">'[1]Assumptions'!$A$5</definedName>
    <definedName name="ContractLab">#REF!</definedName>
    <definedName name="CURRENTALL">#REF!</definedName>
    <definedName name="currentpage1a">#REF!</definedName>
    <definedName name="currentpage1b">#REF!</definedName>
    <definedName name="currentpage2">'[2]WBS'!#REF!</definedName>
    <definedName name="currentpage2a">#REF!</definedName>
    <definedName name="currentpage2b">#REF!</definedName>
    <definedName name="currentpage3">'[2]WBS'!#REF!</definedName>
    <definedName name="currentpage3a">#REF!</definedName>
    <definedName name="currentpage3b">#REF!</definedName>
    <definedName name="currenttotal">'[2]WBS'!#REF!</definedName>
    <definedName name="freight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39545.3733449074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lab">#REF!</definedName>
    <definedName name="Materials">#REF!</definedName>
    <definedName name="other">#REF!</definedName>
    <definedName name="Print_Title">#REF!</definedName>
    <definedName name="_xlnm.Print_Titles">'\\Ntas9\FldRedir$\Documents and Settings\pstester\My Documents\Microsoft Excel\MOX\[inv0802.xls]WBS'!#REF!</definedName>
    <definedName name="QC">#REF!</definedName>
    <definedName name="relocation">#REF!</definedName>
    <definedName name="SCHEDULE">#REF!</definedName>
    <definedName name="seminar">#REF!</definedName>
    <definedName name="TOP">#REF!</definedName>
    <definedName name="TOPANDBOTTOM">#REF!</definedName>
    <definedName name="TOTALALL">#REF!</definedName>
    <definedName name="totalpage1">'[2]WBS'!#REF!</definedName>
    <definedName name="totalpage1a">#REF!</definedName>
    <definedName name="totalpage1b">#REF!</definedName>
    <definedName name="totalpage2">'[2]WBS'!#REF!</definedName>
    <definedName name="totalpage2a">#REF!</definedName>
    <definedName name="totalpage2b">#REF!</definedName>
    <definedName name="totalpage3">'[2]WBS'!#REF!</definedName>
    <definedName name="totalpage3a">#REF!</definedName>
    <definedName name="totalpage3b">#REF!</definedName>
    <definedName name="totaltotal">'[2]WBS'!#REF!</definedName>
    <definedName name="Travel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<sst xmlns="http://schemas.openxmlformats.org/spreadsheetml/2006/main" count="114" uniqueCount="98">
  <si>
    <t>Depreciation</t>
  </si>
  <si>
    <t>($000's)</t>
  </si>
  <si>
    <t>=Input on this sheet</t>
  </si>
  <si>
    <t xml:space="preserve"> = Calculation</t>
  </si>
  <si>
    <t>Gross PP&amp;E BOY</t>
  </si>
  <si>
    <t>Capital Expenditures</t>
  </si>
  <si>
    <t>Straight Line</t>
  </si>
  <si>
    <t>years</t>
  </si>
  <si>
    <t>New D&amp;A</t>
  </si>
  <si>
    <t>Total Model Depreciation</t>
  </si>
  <si>
    <t>Gross PP&amp;E EOY</t>
  </si>
  <si>
    <t>Net PP&amp;E</t>
  </si>
  <si>
    <t>Accumulated Depreciation BOY</t>
  </si>
  <si>
    <t>Accumulated Depreciation EOY</t>
  </si>
  <si>
    <t>Total Depreciation (2011+)</t>
  </si>
  <si>
    <t>Model</t>
  </si>
  <si>
    <t>Historic</t>
  </si>
  <si>
    <t>Capital Expenditure Growth Rate</t>
  </si>
  <si>
    <t>Growth capital expenditures</t>
  </si>
  <si>
    <t>Gross book value of dispositions</t>
  </si>
  <si>
    <t>Assumed depreciation of pre-2008 items</t>
  </si>
  <si>
    <t>Modeled "Historic" D&amp;A</t>
  </si>
  <si>
    <t>Actual historic D&amp;A</t>
  </si>
  <si>
    <t>2008-2010 depreciation</t>
  </si>
  <si>
    <t>1.  Gross PP&amp;E</t>
  </si>
  <si>
    <t>3.  Schedule for New Depreciation</t>
  </si>
  <si>
    <t>Historic D&amp;A used in model projections</t>
  </si>
  <si>
    <t>Historic D&amp;A</t>
  </si>
  <si>
    <t>2.  Net PP&amp;E</t>
  </si>
  <si>
    <t>Less accum. Dep. EOY, historic</t>
  </si>
  <si>
    <t>Less accum. Dep. EOY, model</t>
  </si>
  <si>
    <t>4.  Schedule for Prior Depreciation</t>
  </si>
  <si>
    <t>5.  Depreciation for the model</t>
  </si>
  <si>
    <t>Depreciation historic</t>
  </si>
  <si>
    <t>6.  Accumulated depreciation</t>
  </si>
  <si>
    <t>Depreciation model</t>
  </si>
  <si>
    <t>Maintenance capital expenditures</t>
  </si>
  <si>
    <t>Memo:  Book value of dispositions</t>
  </si>
  <si>
    <t>7.  Asset dispositions</t>
  </si>
  <si>
    <t>Asset Dispositions accum. D&amp;A</t>
  </si>
  <si>
    <t>Accumulated depreciation of disposed assets</t>
  </si>
  <si>
    <t>Sold assets, portion of gross book upon disposition</t>
  </si>
  <si>
    <t>Assumed sales price of dispositions, portion of book:</t>
  </si>
  <si>
    <t>Sales price of dispositions</t>
  </si>
  <si>
    <t>Memo:  Implied gain / (loss) on asset dispositions (to income)</t>
  </si>
  <si>
    <t>7 Year MACRS % Depreciaiton per Year</t>
  </si>
  <si>
    <t>Total Tax Depreciation</t>
  </si>
  <si>
    <t>Net Income</t>
  </si>
  <si>
    <t>EBITDA</t>
  </si>
  <si>
    <t>Income Statement</t>
  </si>
  <si>
    <t>EBT</t>
  </si>
  <si>
    <t>Tax</t>
  </si>
  <si>
    <t>Inputs:</t>
  </si>
  <si>
    <t>EBITDA growth rate</t>
  </si>
  <si>
    <t>Tax rate</t>
  </si>
  <si>
    <t>Balance Sheet</t>
  </si>
  <si>
    <t>Cash Flow Statement</t>
  </si>
  <si>
    <t>Cash Flow</t>
  </si>
  <si>
    <t>Operating Cash Flow:</t>
  </si>
  <si>
    <t>Changes in Working Capital</t>
  </si>
  <si>
    <t>Accounts Receivable</t>
  </si>
  <si>
    <t>Inventory</t>
  </si>
  <si>
    <t>Accounts Payable</t>
  </si>
  <si>
    <t>Other</t>
  </si>
  <si>
    <t>Total Operating Cash Flow</t>
  </si>
  <si>
    <t>Investing Cash Flow:</t>
  </si>
  <si>
    <t>Purchases of PP&amp;E (Capital Expenditures)</t>
  </si>
  <si>
    <t>Total Investing Cash Flow</t>
  </si>
  <si>
    <t>Financing Cash Flow:</t>
  </si>
  <si>
    <t>(Payments To) / Borrowings From Revolver</t>
  </si>
  <si>
    <t>(Payments To) / Borrowings From Senior Debt</t>
  </si>
  <si>
    <t>(Payments To) / Borrowings From Subordinated Debt</t>
  </si>
  <si>
    <t>Sale of Stock</t>
  </si>
  <si>
    <t>Total Financing Cash Flow</t>
  </si>
  <si>
    <t>Net Cash Flow</t>
  </si>
  <si>
    <t>Cash Beginning of Period</t>
  </si>
  <si>
    <t>Cash End of Period</t>
  </si>
  <si>
    <t>Deferred Tax Liability</t>
  </si>
  <si>
    <t>Deferred Tax Asset</t>
  </si>
  <si>
    <t>Simple Taxation Example</t>
  </si>
  <si>
    <t>Taxation Complex</t>
  </si>
  <si>
    <t>Tax Depreciation Wedge "Automatic":</t>
  </si>
  <si>
    <t>Tax Depreciation Calculation:</t>
  </si>
  <si>
    <t>GAAP Depreciation</t>
  </si>
  <si>
    <t>Total New Tax Depreciation:</t>
  </si>
  <si>
    <t>Historic Tax Depreciation</t>
  </si>
  <si>
    <t>Tax Asset / Liability Calculation</t>
  </si>
  <si>
    <t>Total Income Statement Depreciation</t>
  </si>
  <si>
    <t>Difference:</t>
  </si>
  <si>
    <t>Deferred Tax Liability / (Asset):</t>
  </si>
  <si>
    <t>MACR Depreciation</t>
  </si>
  <si>
    <t>Portion of Capex that is 7 year MACRS</t>
  </si>
  <si>
    <t>39 Year MACRS % Depreciaiton per Year</t>
  </si>
  <si>
    <t>Total New Tax Depreciation 7 year life:</t>
  </si>
  <si>
    <t>Total New Tax Depreciation 39 year life:</t>
  </si>
  <si>
    <t>Portion of Capex that is 39 year MACRS</t>
  </si>
  <si>
    <t>Deferred Tax Asset:</t>
  </si>
  <si>
    <t>Tax Difference to GAAP (actual taxes are lower / (higher than GAAP):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</si>
</sst>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47">
    <font>
      <sz val="10"/>
      <name val="Arial"/>
      <family val="0"/>
    </font>
    <font>
      <sz val="12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name val="Courier 15cpi"/>
      <family val="0"/>
    </font>
    <font>
      <sz val="8"/>
      <name val="Arial"/>
      <family val="2"/>
    </font>
    <font>
      <u val="single"/>
      <sz val="8"/>
      <name val="Courier 17cpi"/>
      <family val="0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5" fillId="0" borderId="1">
      <alignment/>
      <protection/>
    </xf>
    <xf numFmtId="5" fontId="5" fillId="0" borderId="1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14" fontId="6" fillId="0" borderId="7" applyNumberFormat="0" applyFont="0" applyFill="0" applyBorder="0" applyAlignment="0">
      <protection/>
    </xf>
    <xf numFmtId="0" fontId="39" fillId="0" borderId="8" applyNumberFormat="0" applyFill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  <xf numFmtId="0" fontId="41" fillId="27" borderId="10" applyNumberFormat="0" applyAlignment="0" applyProtection="0"/>
    <xf numFmtId="9" fontId="42" fillId="0" borderId="0" applyFont="0" applyFill="0" applyBorder="0" applyAlignment="0" applyProtection="0"/>
    <xf numFmtId="0" fontId="7" fillId="0" borderId="0">
      <alignment horizontal="center"/>
      <protection/>
    </xf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38" fontId="0" fillId="0" borderId="0" xfId="0" applyNumberFormat="1" applyFont="1" applyFill="1" applyAlignment="1">
      <alignment/>
    </xf>
    <xf numFmtId="38" fontId="0" fillId="0" borderId="0" xfId="45" applyNumberFormat="1" applyFont="1" applyBorder="1" applyAlignment="1">
      <alignment/>
    </xf>
    <xf numFmtId="38" fontId="0" fillId="0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38" fontId="0" fillId="33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45" applyNumberFormat="1" applyFont="1" applyBorder="1" applyAlignment="1">
      <alignment/>
    </xf>
    <xf numFmtId="165" fontId="0" fillId="0" borderId="0" xfId="45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45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ill="1" applyAlignment="1">
      <alignment/>
    </xf>
    <xf numFmtId="164" fontId="0" fillId="34" borderId="0" xfId="45" applyNumberFormat="1" applyFont="1" applyFill="1" applyAlignment="1">
      <alignment/>
    </xf>
    <xf numFmtId="0" fontId="0" fillId="34" borderId="0" xfId="0" applyFont="1" applyFill="1" applyAlignment="1">
      <alignment/>
    </xf>
    <xf numFmtId="43" fontId="0" fillId="34" borderId="0" xfId="0" applyNumberFormat="1" applyFont="1" applyFill="1" applyAlignment="1">
      <alignment/>
    </xf>
    <xf numFmtId="164" fontId="0" fillId="0" borderId="0" xfId="45" applyNumberFormat="1" applyFont="1" applyAlignment="1">
      <alignment/>
    </xf>
    <xf numFmtId="0" fontId="0" fillId="0" borderId="13" xfId="0" applyFont="1" applyBorder="1" applyAlignment="1">
      <alignment/>
    </xf>
    <xf numFmtId="164" fontId="0" fillId="0" borderId="13" xfId="45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45" applyNumberFormat="1" applyFont="1" applyFill="1" applyAlignment="1">
      <alignment/>
    </xf>
    <xf numFmtId="9" fontId="0" fillId="0" borderId="0" xfId="0" applyNumberFormat="1" applyAlignment="1">
      <alignment horizontal="left" indent="1"/>
    </xf>
    <xf numFmtId="0" fontId="0" fillId="0" borderId="0" xfId="0" applyFont="1" applyFill="1" applyAlignment="1">
      <alignment/>
    </xf>
    <xf numFmtId="38" fontId="0" fillId="0" borderId="0" xfId="45" applyNumberFormat="1" applyFont="1" applyFill="1" applyBorder="1" applyAlignment="1">
      <alignment/>
    </xf>
    <xf numFmtId="38" fontId="3" fillId="0" borderId="14" xfId="45" applyNumberFormat="1" applyFont="1" applyFill="1" applyBorder="1" applyAlignment="1">
      <alignment/>
    </xf>
    <xf numFmtId="0" fontId="4" fillId="0" borderId="0" xfId="0" applyFont="1" applyFill="1" applyAlignment="1">
      <alignment/>
    </xf>
    <xf numFmtId="38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164" fontId="0" fillId="35" borderId="0" xfId="45" applyNumberFormat="1" applyFont="1" applyFill="1" applyBorder="1" applyAlignment="1">
      <alignment/>
    </xf>
    <xf numFmtId="38" fontId="0" fillId="35" borderId="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9" fontId="0" fillId="35" borderId="0" xfId="61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indent="2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Border="1" applyAlignment="1">
      <alignment horizontal="left" indent="1"/>
    </xf>
    <xf numFmtId="164" fontId="0" fillId="36" borderId="0" xfId="0" applyNumberFormat="1" applyFont="1" applyFill="1" applyBorder="1" applyAlignment="1">
      <alignment/>
    </xf>
    <xf numFmtId="38" fontId="0" fillId="35" borderId="0" xfId="0" applyNumberFormat="1" applyFont="1" applyFill="1" applyAlignment="1">
      <alignment/>
    </xf>
    <xf numFmtId="0" fontId="2" fillId="37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38" fontId="0" fillId="35" borderId="0" xfId="45" applyNumberFormat="1" applyFont="1" applyFill="1" applyBorder="1" applyAlignment="1">
      <alignment/>
    </xf>
    <xf numFmtId="38" fontId="0" fillId="0" borderId="0" xfId="45" applyNumberFormat="1" applyFont="1" applyFill="1" applyBorder="1" applyAlignment="1">
      <alignment/>
    </xf>
    <xf numFmtId="164" fontId="0" fillId="36" borderId="0" xfId="0" applyNumberFormat="1" applyFont="1" applyFill="1" applyAlignment="1">
      <alignment/>
    </xf>
    <xf numFmtId="164" fontId="0" fillId="36" borderId="0" xfId="45" applyNumberFormat="1" applyFont="1" applyFill="1" applyAlignment="1">
      <alignment/>
    </xf>
    <xf numFmtId="38" fontId="0" fillId="0" borderId="0" xfId="0" applyNumberFormat="1" applyAlignment="1">
      <alignment/>
    </xf>
    <xf numFmtId="9" fontId="0" fillId="35" borderId="0" xfId="0" applyNumberFormat="1" applyFill="1" applyAlignment="1">
      <alignment/>
    </xf>
    <xf numFmtId="38" fontId="0" fillId="0" borderId="14" xfId="0" applyNumberFormat="1" applyBorder="1" applyAlignment="1">
      <alignment/>
    </xf>
    <xf numFmtId="0" fontId="2" fillId="0" borderId="0" xfId="17" applyFont="1">
      <alignment/>
      <protection/>
    </xf>
    <xf numFmtId="38" fontId="0" fillId="35" borderId="0" xfId="0" applyNumberFormat="1" applyFill="1" applyAlignment="1">
      <alignment/>
    </xf>
    <xf numFmtId="38" fontId="2" fillId="0" borderId="0" xfId="0" applyNumberFormat="1" applyFont="1" applyAlignment="1">
      <alignment/>
    </xf>
    <xf numFmtId="38" fontId="0" fillId="0" borderId="0" xfId="0" applyNumberFormat="1" applyFill="1" applyAlignment="1">
      <alignment/>
    </xf>
    <xf numFmtId="0" fontId="2" fillId="0" borderId="0" xfId="0" applyFont="1" applyAlignment="1">
      <alignment/>
    </xf>
    <xf numFmtId="38" fontId="2" fillId="0" borderId="15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46" fillId="0" borderId="0" xfId="0" applyFont="1" applyAlignment="1">
      <alignment horizontal="left" indent="1"/>
    </xf>
    <xf numFmtId="38" fontId="46" fillId="0" borderId="0" xfId="0" applyNumberFormat="1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8" fontId="2" fillId="0" borderId="14" xfId="0" applyNumberFormat="1" applyFont="1" applyBorder="1" applyAlignment="1">
      <alignment/>
    </xf>
    <xf numFmtId="10" fontId="0" fillId="35" borderId="0" xfId="61" applyNumberFormat="1" applyFont="1" applyFill="1" applyAlignment="1">
      <alignment/>
    </xf>
    <xf numFmtId="10" fontId="0" fillId="35" borderId="0" xfId="61" applyNumberFormat="1" applyFont="1" applyFill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Fill="1" applyAlignment="1">
      <alignment/>
    </xf>
    <xf numFmtId="0" fontId="0" fillId="0" borderId="0" xfId="17" applyFont="1" applyAlignment="1" quotePrefix="1">
      <alignment horizontal="left" indent="1"/>
      <protection/>
    </xf>
    <xf numFmtId="9" fontId="0" fillId="35" borderId="0" xfId="61" applyFont="1" applyFill="1" applyAlignment="1">
      <alignment/>
    </xf>
    <xf numFmtId="0" fontId="0" fillId="38" borderId="0" xfId="0" applyFill="1" applyAlignment="1">
      <alignment/>
    </xf>
    <xf numFmtId="9" fontId="0" fillId="0" borderId="0" xfId="6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indent="3"/>
    </xf>
  </cellXfs>
  <cellStyles count="52">
    <cellStyle name="Normal" xfId="0"/>
    <cellStyle name="#TOTAL" xfId="15"/>
    <cellStyle name="$TOTAL" xfId="16"/>
    <cellStyle name="=C:\WINNT35\SYSTEM32\COMMAND.COM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edger" xfId="56"/>
    <cellStyle name="Linked Cell" xfId="57"/>
    <cellStyle name="Neutral" xfId="58"/>
    <cellStyle name="Note" xfId="59"/>
    <cellStyle name="Output" xfId="60"/>
    <cellStyle name="Percent" xfId="61"/>
    <cellStyle name="SMALL HEADER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rratterree\My%20Documents\Mdr\Competitor%20profiles\NFS\Copy%20of%20timberlake%20model%20v7.2%20upd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as9\FldRedir$\Documents%20and%20Settings\pstester\My%20Documents\Microsoft%20Excel\MOX\inv08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C Ratios"/>
      <sheetName val="Compare"/>
      <sheetName val="P&amp;L"/>
      <sheetName val="GAAP"/>
      <sheetName val="Summary"/>
      <sheetName val="Case Elements"/>
      <sheetName val="Assumptions"/>
      <sheetName val="Model"/>
      <sheetName val="Adjustments"/>
      <sheetName val="Pension"/>
      <sheetName val="Depreciation"/>
      <sheetName val="Revenue"/>
      <sheetName val="COGS"/>
      <sheetName val="OpInc"/>
      <sheetName val="SG&amp;A"/>
      <sheetName val="Other Income (Expense)"/>
      <sheetName val="Tax"/>
      <sheetName val="Charts"/>
      <sheetName val="Statistics"/>
      <sheetName val="ModLog"/>
      <sheetName val="Navy"/>
      <sheetName val="TVA"/>
      <sheetName val="RFS"/>
      <sheetName val="CASHFLOW2"/>
      <sheetName val="Deferred Analysis"/>
      <sheetName val="Fixed Assets Variance"/>
      <sheetName val="Balance Sheet"/>
      <sheetName val="Cash Flow"/>
      <sheetName val="Executive Summary"/>
      <sheetName val="Detail-ErwinOper"/>
      <sheetName val="Detail-OffsiteOper"/>
      <sheetName val="Detail-Income"/>
      <sheetName val="Detail-NFS"/>
      <sheetName val="LOC Calculations"/>
      <sheetName val="Detail All Fee %"/>
      <sheetName val="EBITDA"/>
      <sheetName val="Other Analysis"/>
      <sheetName val="Capital"/>
      <sheetName val="2008 Capital Spending by Month"/>
      <sheetName val="RPS Revised"/>
      <sheetName val="Downblending Analysis"/>
      <sheetName val="Basis"/>
      <sheetName val="synergy rackup old"/>
      <sheetName val="Change Log"/>
      <sheetName val="TVA AREVA Deferred"/>
      <sheetName val="TVA AREVA Accrued"/>
    </sheetNames>
    <sheetDataSet>
      <sheetData sheetId="6">
        <row r="5">
          <cell r="A5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VOICE"/>
      <sheetName val="WBS"/>
      <sheetName val="AUGUST LABOR"/>
      <sheetName val="BACKUP"/>
      <sheetName val="FORM"/>
      <sheetName val="LABELS - OLD"/>
      <sheetName val="LABELS - NEW"/>
      <sheetName val="FAXCO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9.421875" style="0" bestFit="1" customWidth="1"/>
    <col min="2" max="2" width="7.7109375" style="0" customWidth="1"/>
    <col min="3" max="7" width="11.00390625" style="0" bestFit="1" customWidth="1"/>
    <col min="8" max="8" width="10.7109375" style="0" bestFit="1" customWidth="1"/>
    <col min="9" max="9" width="10.57421875" style="0" bestFit="1" customWidth="1"/>
    <col min="10" max="10" width="11.00390625" style="0" bestFit="1" customWidth="1"/>
    <col min="11" max="11" width="10.57421875" style="0" bestFit="1" customWidth="1"/>
    <col min="12" max="12" width="11.00390625" style="0" bestFit="1" customWidth="1"/>
    <col min="13" max="13" width="10.57421875" style="0" bestFit="1" customWidth="1"/>
    <col min="14" max="14" width="10.8515625" style="0" bestFit="1" customWidth="1"/>
    <col min="15" max="15" width="11.28125" style="0" bestFit="1" customWidth="1"/>
  </cols>
  <sheetData>
    <row r="1" ht="12.75">
      <c r="A1" s="76" t="s">
        <v>79</v>
      </c>
    </row>
    <row r="3" spans="3:15" ht="12.75"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7">
        <v>2017</v>
      </c>
      <c r="J3" s="7">
        <v>2018</v>
      </c>
      <c r="K3" s="7">
        <v>2019</v>
      </c>
      <c r="L3" s="7">
        <v>2020</v>
      </c>
      <c r="M3" s="7">
        <v>2021</v>
      </c>
      <c r="N3" s="7">
        <v>2022</v>
      </c>
      <c r="O3" s="7">
        <v>2023</v>
      </c>
    </row>
    <row r="4" spans="1:2" ht="12.75">
      <c r="A4" s="76" t="s">
        <v>49</v>
      </c>
      <c r="B4" s="76"/>
    </row>
    <row r="6" spans="1:15" ht="12.75">
      <c r="A6" t="s">
        <v>48</v>
      </c>
      <c r="C6" s="71">
        <v>50000</v>
      </c>
      <c r="D6" s="67">
        <f>C6*(1+$B$56)</f>
        <v>53500</v>
      </c>
      <c r="E6" s="67">
        <f aca="true" t="shared" si="0" ref="E6:O6">D6*(1+$B$56)</f>
        <v>57245</v>
      </c>
      <c r="F6" s="67">
        <f t="shared" si="0"/>
        <v>61252.15</v>
      </c>
      <c r="G6" s="67">
        <f t="shared" si="0"/>
        <v>65539.80050000001</v>
      </c>
      <c r="H6" s="67">
        <f t="shared" si="0"/>
        <v>70127.58653500002</v>
      </c>
      <c r="I6" s="67">
        <f t="shared" si="0"/>
        <v>75036.51759245004</v>
      </c>
      <c r="J6" s="67">
        <f t="shared" si="0"/>
        <v>80289.07382392154</v>
      </c>
      <c r="K6" s="67">
        <f t="shared" si="0"/>
        <v>85909.30899159606</v>
      </c>
      <c r="L6" s="67">
        <f t="shared" si="0"/>
        <v>91922.96062100779</v>
      </c>
      <c r="M6" s="67">
        <f t="shared" si="0"/>
        <v>98357.56786447835</v>
      </c>
      <c r="N6" s="67">
        <f t="shared" si="0"/>
        <v>105242.59761499184</v>
      </c>
      <c r="O6" s="67">
        <f t="shared" si="0"/>
        <v>112609.57944804127</v>
      </c>
    </row>
    <row r="7" spans="1:15" ht="12.75">
      <c r="A7" t="s">
        <v>0</v>
      </c>
      <c r="C7" s="67">
        <f>Depreciation!E56</f>
        <v>14439.943</v>
      </c>
      <c r="D7" s="67">
        <f>Depreciation!F56</f>
        <v>15750.73901</v>
      </c>
      <c r="E7" s="67">
        <f>Depreciation!G56</f>
        <v>17153.290740700002</v>
      </c>
      <c r="F7" s="67">
        <f>Depreciation!H56</f>
        <v>17153.290740700002</v>
      </c>
      <c r="G7" s="67">
        <f>Depreciation!I56</f>
        <v>17153.290740700002</v>
      </c>
      <c r="H7" s="67">
        <f>Depreciation!J56</f>
        <v>17153.290740700002</v>
      </c>
      <c r="I7" s="67">
        <f>Depreciation!K56</f>
        <v>17153.290740700002</v>
      </c>
      <c r="J7" s="67">
        <f>Depreciation!L56</f>
        <v>16153.2907407</v>
      </c>
      <c r="K7" s="67">
        <f>Depreciation!M56</f>
        <v>15083.2907407</v>
      </c>
      <c r="L7" s="67">
        <f>Depreciation!N56</f>
        <v>13938.3907407</v>
      </c>
      <c r="M7" s="67">
        <f>Depreciation!O56</f>
        <v>12713.3477407</v>
      </c>
      <c r="N7" s="67">
        <f>Depreciation!P56</f>
        <v>11402.551730700001</v>
      </c>
      <c r="O7" s="67">
        <f>Depreciation!Q56</f>
        <v>10000</v>
      </c>
    </row>
    <row r="8" spans="3:15" ht="12.75"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5" ht="12.75">
      <c r="A9" s="74" t="s">
        <v>50</v>
      </c>
      <c r="B9" s="74"/>
      <c r="C9" s="72">
        <f>C6-C7</f>
        <v>35560.057</v>
      </c>
      <c r="D9" s="72">
        <f aca="true" t="shared" si="1" ref="D9:O9">D6-D7</f>
        <v>37749.26099</v>
      </c>
      <c r="E9" s="72">
        <f t="shared" si="1"/>
        <v>40091.7092593</v>
      </c>
      <c r="F9" s="72">
        <f t="shared" si="1"/>
        <v>44098.8592593</v>
      </c>
      <c r="G9" s="72">
        <f t="shared" si="1"/>
        <v>48386.50975930001</v>
      </c>
      <c r="H9" s="72">
        <f t="shared" si="1"/>
        <v>52974.29579430002</v>
      </c>
      <c r="I9" s="72">
        <f t="shared" si="1"/>
        <v>57883.226851750034</v>
      </c>
      <c r="J9" s="72">
        <f t="shared" si="1"/>
        <v>64135.78308322154</v>
      </c>
      <c r="K9" s="72">
        <f t="shared" si="1"/>
        <v>70826.01825089606</v>
      </c>
      <c r="L9" s="72">
        <f t="shared" si="1"/>
        <v>77984.5698803078</v>
      </c>
      <c r="M9" s="72">
        <f t="shared" si="1"/>
        <v>85644.22012377834</v>
      </c>
      <c r="N9" s="72">
        <f t="shared" si="1"/>
        <v>93840.04588429185</v>
      </c>
      <c r="O9" s="72">
        <f t="shared" si="1"/>
        <v>102609.57944804127</v>
      </c>
    </row>
    <row r="11" spans="1:15" ht="12.75">
      <c r="A11" t="s">
        <v>51</v>
      </c>
      <c r="C11" s="67">
        <f>C9*$B$58</f>
        <v>12446.01995</v>
      </c>
      <c r="D11" s="67">
        <f aca="true" t="shared" si="2" ref="D11:O11">D9*$B$58</f>
        <v>13212.2413465</v>
      </c>
      <c r="E11" s="67">
        <f t="shared" si="2"/>
        <v>14032.098240754998</v>
      </c>
      <c r="F11" s="67">
        <f t="shared" si="2"/>
        <v>15434.600740754999</v>
      </c>
      <c r="G11" s="67">
        <f t="shared" si="2"/>
        <v>16935.278415755</v>
      </c>
      <c r="H11" s="67">
        <f t="shared" si="2"/>
        <v>18541.003528005007</v>
      </c>
      <c r="I11" s="67">
        <f t="shared" si="2"/>
        <v>20259.12939811251</v>
      </c>
      <c r="J11" s="67">
        <f t="shared" si="2"/>
        <v>22447.52407912754</v>
      </c>
      <c r="K11" s="67">
        <f t="shared" si="2"/>
        <v>24789.10638781362</v>
      </c>
      <c r="L11" s="67">
        <f t="shared" si="2"/>
        <v>27294.59945810773</v>
      </c>
      <c r="M11" s="67">
        <f t="shared" si="2"/>
        <v>29975.47704332242</v>
      </c>
      <c r="N11" s="67">
        <f t="shared" si="2"/>
        <v>32844.016059502144</v>
      </c>
      <c r="O11" s="67">
        <f t="shared" si="2"/>
        <v>35913.352806814444</v>
      </c>
    </row>
    <row r="13" spans="1:15" ht="13.5" thickBot="1">
      <c r="A13" s="74" t="s">
        <v>47</v>
      </c>
      <c r="B13" s="74"/>
      <c r="C13" s="75">
        <f>C9-C11</f>
        <v>23114.03705</v>
      </c>
      <c r="D13" s="75">
        <f aca="true" t="shared" si="3" ref="D13:O13">D9-D11</f>
        <v>24537.019643500003</v>
      </c>
      <c r="E13" s="75">
        <f t="shared" si="3"/>
        <v>26059.611018545</v>
      </c>
      <c r="F13" s="75">
        <f t="shared" si="3"/>
        <v>28664.258518545</v>
      </c>
      <c r="G13" s="75">
        <f t="shared" si="3"/>
        <v>31451.23134354501</v>
      </c>
      <c r="H13" s="75">
        <f t="shared" si="3"/>
        <v>34433.292266295015</v>
      </c>
      <c r="I13" s="75">
        <f t="shared" si="3"/>
        <v>37624.09745363753</v>
      </c>
      <c r="J13" s="75">
        <f t="shared" si="3"/>
        <v>41688.259004094</v>
      </c>
      <c r="K13" s="75">
        <f t="shared" si="3"/>
        <v>46036.91186308244</v>
      </c>
      <c r="L13" s="75">
        <f t="shared" si="3"/>
        <v>50689.97042220007</v>
      </c>
      <c r="M13" s="75">
        <f t="shared" si="3"/>
        <v>55668.743080455926</v>
      </c>
      <c r="N13" s="75">
        <f t="shared" si="3"/>
        <v>60996.0298247897</v>
      </c>
      <c r="O13" s="75">
        <f t="shared" si="3"/>
        <v>66696.22664122682</v>
      </c>
    </row>
    <row r="14" ht="13.5" thickTop="1"/>
    <row r="15" spans="1:15" ht="12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</row>
    <row r="16" ht="12.75">
      <c r="A16" s="76" t="s">
        <v>55</v>
      </c>
    </row>
    <row r="18" spans="1:15" ht="12.75">
      <c r="A18" s="45" t="s">
        <v>78</v>
      </c>
      <c r="C18" s="71">
        <v>100</v>
      </c>
      <c r="D18" s="71">
        <v>500</v>
      </c>
      <c r="E18" s="71">
        <v>1000</v>
      </c>
      <c r="F18" s="71">
        <v>500</v>
      </c>
      <c r="G18" s="71">
        <v>200</v>
      </c>
      <c r="H18" s="71">
        <v>100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</row>
    <row r="19" ht="12.75">
      <c r="A19" s="45"/>
    </row>
    <row r="20" spans="1:15" ht="12.75">
      <c r="A20" s="45" t="s">
        <v>77</v>
      </c>
      <c r="C20" s="71">
        <v>5000</v>
      </c>
      <c r="D20" s="71">
        <v>10000</v>
      </c>
      <c r="E20" s="71">
        <v>12000</v>
      </c>
      <c r="F20" s="71">
        <v>20000</v>
      </c>
      <c r="G20" s="71">
        <v>15000</v>
      </c>
      <c r="H20" s="71">
        <v>10000</v>
      </c>
      <c r="I20" s="71">
        <v>5000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</row>
    <row r="22" spans="1:15" ht="12.7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</row>
    <row r="23" ht="12.75">
      <c r="A23" s="76" t="s">
        <v>56</v>
      </c>
    </row>
    <row r="24" spans="1:4" ht="15">
      <c r="A24" s="77" t="s">
        <v>57</v>
      </c>
      <c r="B24" s="77"/>
      <c r="C24" s="67"/>
      <c r="D24" s="67"/>
    </row>
    <row r="25" spans="3:4" ht="12.75">
      <c r="C25" s="67"/>
      <c r="D25" s="67"/>
    </row>
    <row r="26" spans="1:4" ht="12.75">
      <c r="A26" s="78" t="s">
        <v>58</v>
      </c>
      <c r="B26" s="78"/>
      <c r="C26" s="67"/>
      <c r="D26" s="67"/>
    </row>
    <row r="27" spans="1:15" ht="12.75">
      <c r="A27" s="79" t="s">
        <v>47</v>
      </c>
      <c r="B27" s="79"/>
      <c r="C27" s="67">
        <f>C13</f>
        <v>23114.03705</v>
      </c>
      <c r="D27" s="67">
        <f>D13</f>
        <v>24537.019643500003</v>
      </c>
      <c r="E27" s="67">
        <f aca="true" t="shared" si="4" ref="E27:O27">E13</f>
        <v>26059.611018545</v>
      </c>
      <c r="F27" s="67">
        <f t="shared" si="4"/>
        <v>28664.258518545</v>
      </c>
      <c r="G27" s="67">
        <f t="shared" si="4"/>
        <v>31451.23134354501</v>
      </c>
      <c r="H27" s="67">
        <f t="shared" si="4"/>
        <v>34433.292266295015</v>
      </c>
      <c r="I27" s="67">
        <f t="shared" si="4"/>
        <v>37624.09745363753</v>
      </c>
      <c r="J27" s="67">
        <f t="shared" si="4"/>
        <v>41688.259004094</v>
      </c>
      <c r="K27" s="67">
        <f t="shared" si="4"/>
        <v>46036.91186308244</v>
      </c>
      <c r="L27" s="67">
        <f t="shared" si="4"/>
        <v>50689.97042220007</v>
      </c>
      <c r="M27" s="67">
        <f t="shared" si="4"/>
        <v>55668.743080455926</v>
      </c>
      <c r="N27" s="67">
        <f t="shared" si="4"/>
        <v>60996.0298247897</v>
      </c>
      <c r="O27" s="67">
        <f t="shared" si="4"/>
        <v>66696.22664122682</v>
      </c>
    </row>
    <row r="28" spans="1:15" ht="12.75">
      <c r="A28" s="79" t="s">
        <v>0</v>
      </c>
      <c r="B28" s="79"/>
      <c r="C28" s="73">
        <f>C7</f>
        <v>14439.943</v>
      </c>
      <c r="D28" s="73">
        <f>D7</f>
        <v>15750.73901</v>
      </c>
      <c r="E28" s="73">
        <f aca="true" t="shared" si="5" ref="E28:O28">E7</f>
        <v>17153.290740700002</v>
      </c>
      <c r="F28" s="73">
        <f t="shared" si="5"/>
        <v>17153.290740700002</v>
      </c>
      <c r="G28" s="73">
        <f t="shared" si="5"/>
        <v>17153.290740700002</v>
      </c>
      <c r="H28" s="73">
        <f t="shared" si="5"/>
        <v>17153.290740700002</v>
      </c>
      <c r="I28" s="73">
        <f t="shared" si="5"/>
        <v>17153.290740700002</v>
      </c>
      <c r="J28" s="73">
        <f t="shared" si="5"/>
        <v>16153.2907407</v>
      </c>
      <c r="K28" s="73">
        <f t="shared" si="5"/>
        <v>15083.2907407</v>
      </c>
      <c r="L28" s="73">
        <f t="shared" si="5"/>
        <v>13938.3907407</v>
      </c>
      <c r="M28" s="73">
        <f t="shared" si="5"/>
        <v>12713.3477407</v>
      </c>
      <c r="N28" s="73">
        <f t="shared" si="5"/>
        <v>11402.551730700001</v>
      </c>
      <c r="O28" s="73">
        <f t="shared" si="5"/>
        <v>10000</v>
      </c>
    </row>
    <row r="29" spans="1:2" ht="12.75">
      <c r="A29" s="79" t="s">
        <v>59</v>
      </c>
      <c r="B29" s="79"/>
    </row>
    <row r="30" spans="1:15" ht="12.75">
      <c r="A30" s="97" t="s">
        <v>78</v>
      </c>
      <c r="B30" s="79"/>
      <c r="C30" s="73">
        <f>B18-C18</f>
        <v>-100</v>
      </c>
      <c r="D30" s="73">
        <f>C18-D18</f>
        <v>-400</v>
      </c>
      <c r="E30" s="73">
        <f aca="true" t="shared" si="6" ref="E30:O30">D18-E18</f>
        <v>-500</v>
      </c>
      <c r="F30" s="73">
        <f t="shared" si="6"/>
        <v>500</v>
      </c>
      <c r="G30" s="73">
        <f t="shared" si="6"/>
        <v>300</v>
      </c>
      <c r="H30" s="73">
        <f t="shared" si="6"/>
        <v>100</v>
      </c>
      <c r="I30" s="73">
        <f t="shared" si="6"/>
        <v>100</v>
      </c>
      <c r="J30" s="73">
        <f t="shared" si="6"/>
        <v>0</v>
      </c>
      <c r="K30" s="73">
        <f t="shared" si="6"/>
        <v>0</v>
      </c>
      <c r="L30" s="73">
        <f t="shared" si="6"/>
        <v>0</v>
      </c>
      <c r="M30" s="73">
        <f t="shared" si="6"/>
        <v>0</v>
      </c>
      <c r="N30" s="73">
        <f t="shared" si="6"/>
        <v>0</v>
      </c>
      <c r="O30" s="73">
        <f t="shared" si="6"/>
        <v>0</v>
      </c>
    </row>
    <row r="31" spans="1:15" ht="12.75">
      <c r="A31" s="80" t="s">
        <v>60</v>
      </c>
      <c r="B31" s="80"/>
      <c r="C31" s="71">
        <v>0</v>
      </c>
      <c r="D31" s="73">
        <f aca="true" t="shared" si="7" ref="D31:O31">C31</f>
        <v>0</v>
      </c>
      <c r="E31" s="73">
        <f t="shared" si="7"/>
        <v>0</v>
      </c>
      <c r="F31" s="73">
        <f t="shared" si="7"/>
        <v>0</v>
      </c>
      <c r="G31" s="73">
        <f t="shared" si="7"/>
        <v>0</v>
      </c>
      <c r="H31" s="73">
        <f t="shared" si="7"/>
        <v>0</v>
      </c>
      <c r="I31" s="73">
        <f t="shared" si="7"/>
        <v>0</v>
      </c>
      <c r="J31" s="73">
        <f t="shared" si="7"/>
        <v>0</v>
      </c>
      <c r="K31" s="73">
        <f t="shared" si="7"/>
        <v>0</v>
      </c>
      <c r="L31" s="73">
        <f t="shared" si="7"/>
        <v>0</v>
      </c>
      <c r="M31" s="73">
        <f t="shared" si="7"/>
        <v>0</v>
      </c>
      <c r="N31" s="73">
        <f t="shared" si="7"/>
        <v>0</v>
      </c>
      <c r="O31" s="73">
        <f t="shared" si="7"/>
        <v>0</v>
      </c>
    </row>
    <row r="32" spans="1:15" ht="12.75">
      <c r="A32" s="80" t="s">
        <v>61</v>
      </c>
      <c r="B32" s="80"/>
      <c r="C32" s="71">
        <v>0</v>
      </c>
      <c r="D32" s="73">
        <f aca="true" t="shared" si="8" ref="D32:O32">C32</f>
        <v>0</v>
      </c>
      <c r="E32" s="73">
        <f t="shared" si="8"/>
        <v>0</v>
      </c>
      <c r="F32" s="73">
        <f t="shared" si="8"/>
        <v>0</v>
      </c>
      <c r="G32" s="73">
        <f t="shared" si="8"/>
        <v>0</v>
      </c>
      <c r="H32" s="73">
        <f t="shared" si="8"/>
        <v>0</v>
      </c>
      <c r="I32" s="73">
        <f t="shared" si="8"/>
        <v>0</v>
      </c>
      <c r="J32" s="73">
        <f t="shared" si="8"/>
        <v>0</v>
      </c>
      <c r="K32" s="73">
        <f t="shared" si="8"/>
        <v>0</v>
      </c>
      <c r="L32" s="73">
        <f t="shared" si="8"/>
        <v>0</v>
      </c>
      <c r="M32" s="73">
        <f t="shared" si="8"/>
        <v>0</v>
      </c>
      <c r="N32" s="73">
        <f t="shared" si="8"/>
        <v>0</v>
      </c>
      <c r="O32" s="73">
        <f t="shared" si="8"/>
        <v>0</v>
      </c>
    </row>
    <row r="33" spans="1:15" ht="12.75">
      <c r="A33" s="83" t="s">
        <v>77</v>
      </c>
      <c r="B33" s="80"/>
      <c r="C33" s="73">
        <f>C20-B20</f>
        <v>5000</v>
      </c>
      <c r="D33" s="73">
        <f aca="true" t="shared" si="9" ref="D33:O33">D20-C20</f>
        <v>5000</v>
      </c>
      <c r="E33" s="73">
        <f t="shared" si="9"/>
        <v>2000</v>
      </c>
      <c r="F33" s="73">
        <f t="shared" si="9"/>
        <v>8000</v>
      </c>
      <c r="G33" s="73">
        <f t="shared" si="9"/>
        <v>-5000</v>
      </c>
      <c r="H33" s="73">
        <f t="shared" si="9"/>
        <v>-5000</v>
      </c>
      <c r="I33" s="73">
        <f t="shared" si="9"/>
        <v>-5000</v>
      </c>
      <c r="J33" s="73">
        <f t="shared" si="9"/>
        <v>-5000</v>
      </c>
      <c r="K33" s="73">
        <f t="shared" si="9"/>
        <v>0</v>
      </c>
      <c r="L33" s="73">
        <f t="shared" si="9"/>
        <v>0</v>
      </c>
      <c r="M33" s="73">
        <f t="shared" si="9"/>
        <v>0</v>
      </c>
      <c r="N33" s="73">
        <f t="shared" si="9"/>
        <v>0</v>
      </c>
      <c r="O33" s="73">
        <f t="shared" si="9"/>
        <v>0</v>
      </c>
    </row>
    <row r="34" spans="1:15" ht="12.75">
      <c r="A34" s="80" t="s">
        <v>62</v>
      </c>
      <c r="B34" s="80"/>
      <c r="C34" s="71">
        <v>0</v>
      </c>
      <c r="D34" s="73">
        <f aca="true" t="shared" si="10" ref="D34:O34">C34</f>
        <v>0</v>
      </c>
      <c r="E34" s="73">
        <f t="shared" si="10"/>
        <v>0</v>
      </c>
      <c r="F34" s="73">
        <f t="shared" si="10"/>
        <v>0</v>
      </c>
      <c r="G34" s="73">
        <f t="shared" si="10"/>
        <v>0</v>
      </c>
      <c r="H34" s="73">
        <f t="shared" si="10"/>
        <v>0</v>
      </c>
      <c r="I34" s="73">
        <f t="shared" si="10"/>
        <v>0</v>
      </c>
      <c r="J34" s="73">
        <f t="shared" si="10"/>
        <v>0</v>
      </c>
      <c r="K34" s="73">
        <f t="shared" si="10"/>
        <v>0</v>
      </c>
      <c r="L34" s="73">
        <f t="shared" si="10"/>
        <v>0</v>
      </c>
      <c r="M34" s="73">
        <f t="shared" si="10"/>
        <v>0</v>
      </c>
      <c r="N34" s="73">
        <f t="shared" si="10"/>
        <v>0</v>
      </c>
      <c r="O34" s="73">
        <f t="shared" si="10"/>
        <v>0</v>
      </c>
    </row>
    <row r="35" spans="1:15" ht="12.75">
      <c r="A35" s="80" t="s">
        <v>63</v>
      </c>
      <c r="B35" s="80"/>
      <c r="C35" s="71">
        <v>0</v>
      </c>
      <c r="D35" s="73">
        <f aca="true" t="shared" si="11" ref="D35:O35">C35</f>
        <v>0</v>
      </c>
      <c r="E35" s="73">
        <f t="shared" si="11"/>
        <v>0</v>
      </c>
      <c r="F35" s="73">
        <f t="shared" si="11"/>
        <v>0</v>
      </c>
      <c r="G35" s="73">
        <f t="shared" si="11"/>
        <v>0</v>
      </c>
      <c r="H35" s="73">
        <f t="shared" si="11"/>
        <v>0</v>
      </c>
      <c r="I35" s="73">
        <f t="shared" si="11"/>
        <v>0</v>
      </c>
      <c r="J35" s="73">
        <f t="shared" si="11"/>
        <v>0</v>
      </c>
      <c r="K35" s="73">
        <f t="shared" si="11"/>
        <v>0</v>
      </c>
      <c r="L35" s="73">
        <f t="shared" si="11"/>
        <v>0</v>
      </c>
      <c r="M35" s="73">
        <f t="shared" si="11"/>
        <v>0</v>
      </c>
      <c r="N35" s="73">
        <f t="shared" si="11"/>
        <v>0</v>
      </c>
      <c r="O35" s="73">
        <f t="shared" si="11"/>
        <v>0</v>
      </c>
    </row>
    <row r="36" spans="1:15" ht="12.75">
      <c r="A36" s="78" t="s">
        <v>64</v>
      </c>
      <c r="B36" s="79"/>
      <c r="C36" s="69">
        <f>SUM(C27:C35)</f>
        <v>42453.98005</v>
      </c>
      <c r="D36" s="69">
        <f aca="true" t="shared" si="12" ref="D36:O36">SUM(D27:D35)</f>
        <v>44887.7586535</v>
      </c>
      <c r="E36" s="69">
        <f t="shared" si="12"/>
        <v>44712.901759245</v>
      </c>
      <c r="F36" s="69">
        <f t="shared" si="12"/>
        <v>54317.549259245</v>
      </c>
      <c r="G36" s="69">
        <f t="shared" si="12"/>
        <v>43904.52208424501</v>
      </c>
      <c r="H36" s="69">
        <f t="shared" si="12"/>
        <v>46686.58300699502</v>
      </c>
      <c r="I36" s="69">
        <f t="shared" si="12"/>
        <v>49877.38819433753</v>
      </c>
      <c r="J36" s="69">
        <f t="shared" si="12"/>
        <v>52841.549744794</v>
      </c>
      <c r="K36" s="69">
        <f t="shared" si="12"/>
        <v>61120.20260378244</v>
      </c>
      <c r="L36" s="69">
        <f t="shared" si="12"/>
        <v>64628.36116290007</v>
      </c>
      <c r="M36" s="69">
        <f t="shared" si="12"/>
        <v>68382.09082115593</v>
      </c>
      <c r="N36" s="69">
        <f t="shared" si="12"/>
        <v>72398.5815554897</v>
      </c>
      <c r="O36" s="69">
        <f t="shared" si="12"/>
        <v>76696.22664122682</v>
      </c>
    </row>
    <row r="37" spans="3:15" ht="12.75"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1:15" ht="12.75">
      <c r="A38" s="78" t="s">
        <v>65</v>
      </c>
      <c r="B38" s="78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1:15" ht="12.75">
      <c r="A39" s="79" t="s">
        <v>66</v>
      </c>
      <c r="B39" s="79"/>
      <c r="C39" s="71">
        <v>0</v>
      </c>
      <c r="D39" s="73">
        <f>C39</f>
        <v>0</v>
      </c>
      <c r="E39" s="73">
        <f aca="true" t="shared" si="13" ref="E39:O39">D39</f>
        <v>0</v>
      </c>
      <c r="F39" s="73">
        <f t="shared" si="13"/>
        <v>0</v>
      </c>
      <c r="G39" s="73">
        <f t="shared" si="13"/>
        <v>0</v>
      </c>
      <c r="H39" s="73">
        <f t="shared" si="13"/>
        <v>0</v>
      </c>
      <c r="I39" s="73">
        <f t="shared" si="13"/>
        <v>0</v>
      </c>
      <c r="J39" s="73">
        <f t="shared" si="13"/>
        <v>0</v>
      </c>
      <c r="K39" s="73">
        <f t="shared" si="13"/>
        <v>0</v>
      </c>
      <c r="L39" s="73">
        <f t="shared" si="13"/>
        <v>0</v>
      </c>
      <c r="M39" s="73">
        <f t="shared" si="13"/>
        <v>0</v>
      </c>
      <c r="N39" s="73">
        <f t="shared" si="13"/>
        <v>0</v>
      </c>
      <c r="O39" s="73">
        <f t="shared" si="13"/>
        <v>0</v>
      </c>
    </row>
    <row r="40" spans="1:15" ht="12.75">
      <c r="A40" s="78" t="s">
        <v>67</v>
      </c>
      <c r="B40" s="78"/>
      <c r="C40" s="69">
        <f>SUM(C39)</f>
        <v>0</v>
      </c>
      <c r="D40" s="69">
        <f aca="true" t="shared" si="14" ref="D40:O40">SUM(D39)</f>
        <v>0</v>
      </c>
      <c r="E40" s="69">
        <f t="shared" si="14"/>
        <v>0</v>
      </c>
      <c r="F40" s="69">
        <f t="shared" si="14"/>
        <v>0</v>
      </c>
      <c r="G40" s="69">
        <f t="shared" si="14"/>
        <v>0</v>
      </c>
      <c r="H40" s="69">
        <f t="shared" si="14"/>
        <v>0</v>
      </c>
      <c r="I40" s="69">
        <f t="shared" si="14"/>
        <v>0</v>
      </c>
      <c r="J40" s="69">
        <f t="shared" si="14"/>
        <v>0</v>
      </c>
      <c r="K40" s="69">
        <f t="shared" si="14"/>
        <v>0</v>
      </c>
      <c r="L40" s="69">
        <f t="shared" si="14"/>
        <v>0</v>
      </c>
      <c r="M40" s="69">
        <f t="shared" si="14"/>
        <v>0</v>
      </c>
      <c r="N40" s="69">
        <f t="shared" si="14"/>
        <v>0</v>
      </c>
      <c r="O40" s="69">
        <f t="shared" si="14"/>
        <v>0</v>
      </c>
    </row>
    <row r="41" spans="3:15" ht="12.75"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1:15" ht="12.75">
      <c r="A42" s="78" t="s">
        <v>68</v>
      </c>
      <c r="B42" s="78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1:15" ht="12.75">
      <c r="A43" s="79" t="s">
        <v>69</v>
      </c>
      <c r="B43" s="79"/>
      <c r="C43" s="71">
        <v>0</v>
      </c>
      <c r="D43" s="67">
        <f>I72</f>
        <v>0</v>
      </c>
      <c r="E43" s="67">
        <f aca="true" t="shared" si="15" ref="E43:O46">J72</f>
        <v>0</v>
      </c>
      <c r="F43" s="67">
        <f t="shared" si="15"/>
        <v>0</v>
      </c>
      <c r="G43" s="67">
        <f t="shared" si="15"/>
        <v>0</v>
      </c>
      <c r="H43" s="67">
        <f t="shared" si="15"/>
        <v>0</v>
      </c>
      <c r="I43" s="67">
        <f t="shared" si="15"/>
        <v>0</v>
      </c>
      <c r="J43" s="67">
        <f t="shared" si="15"/>
        <v>0</v>
      </c>
      <c r="K43" s="67">
        <f t="shared" si="15"/>
        <v>0</v>
      </c>
      <c r="L43" s="67">
        <f t="shared" si="15"/>
        <v>0</v>
      </c>
      <c r="M43" s="67">
        <f t="shared" si="15"/>
        <v>0</v>
      </c>
      <c r="N43" s="67">
        <f t="shared" si="15"/>
        <v>0</v>
      </c>
      <c r="O43" s="67">
        <f t="shared" si="15"/>
        <v>0</v>
      </c>
    </row>
    <row r="44" spans="1:15" ht="12.75">
      <c r="A44" s="79" t="s">
        <v>70</v>
      </c>
      <c r="B44" s="79"/>
      <c r="C44" s="71">
        <v>0</v>
      </c>
      <c r="D44" s="67">
        <f>I73</f>
        <v>0</v>
      </c>
      <c r="E44" s="67">
        <f t="shared" si="15"/>
        <v>0</v>
      </c>
      <c r="F44" s="67">
        <f t="shared" si="15"/>
        <v>0</v>
      </c>
      <c r="G44" s="67">
        <f t="shared" si="15"/>
        <v>0</v>
      </c>
      <c r="H44" s="67">
        <f t="shared" si="15"/>
        <v>0</v>
      </c>
      <c r="I44" s="67">
        <f t="shared" si="15"/>
        <v>0</v>
      </c>
      <c r="J44" s="67">
        <f t="shared" si="15"/>
        <v>0</v>
      </c>
      <c r="K44" s="67">
        <f t="shared" si="15"/>
        <v>0</v>
      </c>
      <c r="L44" s="67">
        <f t="shared" si="15"/>
        <v>0</v>
      </c>
      <c r="M44" s="67">
        <f t="shared" si="15"/>
        <v>0</v>
      </c>
      <c r="N44" s="67">
        <f t="shared" si="15"/>
        <v>0</v>
      </c>
      <c r="O44" s="67">
        <f t="shared" si="15"/>
        <v>0</v>
      </c>
    </row>
    <row r="45" spans="1:15" ht="12.75">
      <c r="A45" s="79" t="s">
        <v>71</v>
      </c>
      <c r="B45" s="79"/>
      <c r="C45" s="71">
        <v>0</v>
      </c>
      <c r="D45" s="67">
        <f>I74</f>
        <v>0</v>
      </c>
      <c r="E45" s="67">
        <f t="shared" si="15"/>
        <v>0</v>
      </c>
      <c r="F45" s="67">
        <f t="shared" si="15"/>
        <v>0</v>
      </c>
      <c r="G45" s="67">
        <f t="shared" si="15"/>
        <v>0</v>
      </c>
      <c r="H45" s="67">
        <f t="shared" si="15"/>
        <v>0</v>
      </c>
      <c r="I45" s="67">
        <f t="shared" si="15"/>
        <v>0</v>
      </c>
      <c r="J45" s="67">
        <f t="shared" si="15"/>
        <v>0</v>
      </c>
      <c r="K45" s="67">
        <f t="shared" si="15"/>
        <v>0</v>
      </c>
      <c r="L45" s="67">
        <f t="shared" si="15"/>
        <v>0</v>
      </c>
      <c r="M45" s="67">
        <f t="shared" si="15"/>
        <v>0</v>
      </c>
      <c r="N45" s="67">
        <f t="shared" si="15"/>
        <v>0</v>
      </c>
      <c r="O45" s="67">
        <f t="shared" si="15"/>
        <v>0</v>
      </c>
    </row>
    <row r="46" spans="1:15" ht="12.75">
      <c r="A46" s="79" t="s">
        <v>72</v>
      </c>
      <c r="B46" s="79"/>
      <c r="C46" s="71">
        <v>0</v>
      </c>
      <c r="D46" s="67">
        <f>I75</f>
        <v>0</v>
      </c>
      <c r="E46" s="67">
        <f t="shared" si="15"/>
        <v>0</v>
      </c>
      <c r="F46" s="67">
        <f t="shared" si="15"/>
        <v>0</v>
      </c>
      <c r="G46" s="67">
        <f t="shared" si="15"/>
        <v>0</v>
      </c>
      <c r="H46" s="67">
        <f t="shared" si="15"/>
        <v>0</v>
      </c>
      <c r="I46" s="67">
        <f t="shared" si="15"/>
        <v>0</v>
      </c>
      <c r="J46" s="67">
        <f t="shared" si="15"/>
        <v>0</v>
      </c>
      <c r="K46" s="67">
        <f t="shared" si="15"/>
        <v>0</v>
      </c>
      <c r="L46" s="67">
        <f t="shared" si="15"/>
        <v>0</v>
      </c>
      <c r="M46" s="67">
        <f t="shared" si="15"/>
        <v>0</v>
      </c>
      <c r="N46" s="67">
        <f t="shared" si="15"/>
        <v>0</v>
      </c>
      <c r="O46" s="67">
        <f t="shared" si="15"/>
        <v>0</v>
      </c>
    </row>
    <row r="47" spans="1:15" ht="12.75">
      <c r="A47" s="78" t="s">
        <v>73</v>
      </c>
      <c r="B47" s="78"/>
      <c r="C47" s="69">
        <f>SUM(C43:C46)</f>
        <v>0</v>
      </c>
      <c r="D47" s="69">
        <f aca="true" t="shared" si="16" ref="D47:O47">SUM(D43:D46)</f>
        <v>0</v>
      </c>
      <c r="E47" s="69">
        <f t="shared" si="16"/>
        <v>0</v>
      </c>
      <c r="F47" s="69">
        <f t="shared" si="16"/>
        <v>0</v>
      </c>
      <c r="G47" s="69">
        <f t="shared" si="16"/>
        <v>0</v>
      </c>
      <c r="H47" s="69">
        <f t="shared" si="16"/>
        <v>0</v>
      </c>
      <c r="I47" s="69">
        <f t="shared" si="16"/>
        <v>0</v>
      </c>
      <c r="J47" s="69">
        <f t="shared" si="16"/>
        <v>0</v>
      </c>
      <c r="K47" s="69">
        <f t="shared" si="16"/>
        <v>0</v>
      </c>
      <c r="L47" s="69">
        <f t="shared" si="16"/>
        <v>0</v>
      </c>
      <c r="M47" s="69">
        <f t="shared" si="16"/>
        <v>0</v>
      </c>
      <c r="N47" s="69">
        <f t="shared" si="16"/>
        <v>0</v>
      </c>
      <c r="O47" s="69">
        <f t="shared" si="16"/>
        <v>0</v>
      </c>
    </row>
    <row r="48" spans="1:15" ht="12.75">
      <c r="A48" s="78"/>
      <c r="B48" s="7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1:15" ht="15">
      <c r="A49" s="81" t="s">
        <v>74</v>
      </c>
      <c r="B49" s="81"/>
      <c r="C49" s="82">
        <f>C47+C40+C36</f>
        <v>42453.98005</v>
      </c>
      <c r="D49" s="82">
        <f aca="true" t="shared" si="17" ref="D49:O49">D47+D40+D36</f>
        <v>44887.7586535</v>
      </c>
      <c r="E49" s="82">
        <f t="shared" si="17"/>
        <v>44712.901759245</v>
      </c>
      <c r="F49" s="82">
        <f t="shared" si="17"/>
        <v>54317.549259245</v>
      </c>
      <c r="G49" s="82">
        <f t="shared" si="17"/>
        <v>43904.52208424501</v>
      </c>
      <c r="H49" s="82">
        <f t="shared" si="17"/>
        <v>46686.58300699502</v>
      </c>
      <c r="I49" s="82">
        <f t="shared" si="17"/>
        <v>49877.38819433753</v>
      </c>
      <c r="J49" s="82">
        <f t="shared" si="17"/>
        <v>52841.549744794</v>
      </c>
      <c r="K49" s="82">
        <f t="shared" si="17"/>
        <v>61120.20260378244</v>
      </c>
      <c r="L49" s="82">
        <f t="shared" si="17"/>
        <v>64628.36116290007</v>
      </c>
      <c r="M49" s="82">
        <f t="shared" si="17"/>
        <v>68382.09082115593</v>
      </c>
      <c r="N49" s="82">
        <f t="shared" si="17"/>
        <v>72398.5815554897</v>
      </c>
      <c r="O49" s="82">
        <f t="shared" si="17"/>
        <v>76696.22664122682</v>
      </c>
    </row>
    <row r="50" spans="1:15" ht="12.75">
      <c r="A50" s="78"/>
      <c r="B50" s="78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1:15" ht="12.75">
      <c r="A51" s="78" t="s">
        <v>75</v>
      </c>
      <c r="B51" s="78"/>
      <c r="C51" s="67">
        <f aca="true" t="shared" si="18" ref="C51:O51">B52</f>
        <v>5000</v>
      </c>
      <c r="D51" s="67">
        <f t="shared" si="18"/>
        <v>47453.98005</v>
      </c>
      <c r="E51" s="67">
        <f t="shared" si="18"/>
        <v>92341.7387035</v>
      </c>
      <c r="F51" s="67">
        <f t="shared" si="18"/>
        <v>137054.640462745</v>
      </c>
      <c r="G51" s="67">
        <f t="shared" si="18"/>
        <v>191372.18972199003</v>
      </c>
      <c r="H51" s="67">
        <f t="shared" si="18"/>
        <v>235276.71180623502</v>
      </c>
      <c r="I51" s="67">
        <f t="shared" si="18"/>
        <v>281963.29481323005</v>
      </c>
      <c r="J51" s="67">
        <f t="shared" si="18"/>
        <v>331840.6830075676</v>
      </c>
      <c r="K51" s="67">
        <f t="shared" si="18"/>
        <v>384682.23275236157</v>
      </c>
      <c r="L51" s="67">
        <f t="shared" si="18"/>
        <v>445802.435356144</v>
      </c>
      <c r="M51" s="67">
        <f t="shared" si="18"/>
        <v>510430.79651904403</v>
      </c>
      <c r="N51" s="67">
        <f t="shared" si="18"/>
        <v>578812.8873401999</v>
      </c>
      <c r="O51" s="67">
        <f t="shared" si="18"/>
        <v>651211.4688956896</v>
      </c>
    </row>
    <row r="52" spans="1:15" ht="12.75">
      <c r="A52" s="78" t="s">
        <v>76</v>
      </c>
      <c r="B52" s="71">
        <v>5000</v>
      </c>
      <c r="C52" s="67">
        <f>C51+C49</f>
        <v>47453.98005</v>
      </c>
      <c r="D52" s="67">
        <f aca="true" t="shared" si="19" ref="D52:O52">D51+D49</f>
        <v>92341.7387035</v>
      </c>
      <c r="E52" s="67">
        <f t="shared" si="19"/>
        <v>137054.640462745</v>
      </c>
      <c r="F52" s="67">
        <f t="shared" si="19"/>
        <v>191372.18972199003</v>
      </c>
      <c r="G52" s="67">
        <f t="shared" si="19"/>
        <v>235276.71180623502</v>
      </c>
      <c r="H52" s="67">
        <f t="shared" si="19"/>
        <v>281963.29481323005</v>
      </c>
      <c r="I52" s="67">
        <f t="shared" si="19"/>
        <v>331840.6830075676</v>
      </c>
      <c r="J52" s="67">
        <f t="shared" si="19"/>
        <v>384682.23275236157</v>
      </c>
      <c r="K52" s="67">
        <f t="shared" si="19"/>
        <v>445802.435356144</v>
      </c>
      <c r="L52" s="67">
        <f t="shared" si="19"/>
        <v>510430.79651904403</v>
      </c>
      <c r="M52" s="67">
        <f t="shared" si="19"/>
        <v>578812.8873401999</v>
      </c>
      <c r="N52" s="67">
        <f t="shared" si="19"/>
        <v>651211.4688956896</v>
      </c>
      <c r="O52" s="67">
        <f t="shared" si="19"/>
        <v>727907.6955369164</v>
      </c>
    </row>
    <row r="53" spans="1:4" ht="12.75">
      <c r="A53" s="78"/>
      <c r="B53" s="73"/>
      <c r="C53" s="67"/>
      <c r="D53" s="67"/>
    </row>
    <row r="54" spans="1:15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</row>
    <row r="55" ht="12.75">
      <c r="A55" t="s">
        <v>52</v>
      </c>
    </row>
    <row r="56" spans="1:2" ht="12.75">
      <c r="A56" t="s">
        <v>53</v>
      </c>
      <c r="B56" s="68">
        <v>0.07</v>
      </c>
    </row>
    <row r="58" spans="1:2" ht="12.75">
      <c r="A58" s="45" t="s">
        <v>54</v>
      </c>
      <c r="B58" s="68">
        <v>0.35</v>
      </c>
    </row>
  </sheetData>
  <sheetProtection/>
  <printOptions/>
  <pageMargins left="0.7" right="0.7" top="0.75" bottom="0.75" header="0.3" footer="0.3"/>
  <pageSetup horizontalDpi="600" verticalDpi="600" orientation="landscape" scale="62" r:id="rId1"/>
  <headerFooter>
    <oddFooter>&amp;L&amp;D &amp;T &amp;F&amp;C&amp;A&amp;R&amp;P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70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2" width="6.00390625" style="0" customWidth="1"/>
    <col min="3" max="3" width="9.28125" style="0" bestFit="1" customWidth="1"/>
    <col min="4" max="4" width="9.421875" style="0" bestFit="1" customWidth="1"/>
    <col min="5" max="6" width="9.28125" style="0" bestFit="1" customWidth="1"/>
    <col min="7" max="7" width="9.421875" style="0" bestFit="1" customWidth="1"/>
    <col min="8" max="15" width="9.28125" style="0" bestFit="1" customWidth="1"/>
  </cols>
  <sheetData>
    <row r="1" ht="12.75">
      <c r="A1" s="76" t="s">
        <v>80</v>
      </c>
    </row>
    <row r="3" spans="1:2" ht="12.75">
      <c r="A3" s="45" t="s">
        <v>54</v>
      </c>
      <c r="B3" s="68">
        <v>0.35</v>
      </c>
    </row>
    <row r="4" spans="1:2" ht="12.75">
      <c r="A4" s="45"/>
      <c r="B4" s="91"/>
    </row>
    <row r="5" spans="1:15" ht="12.75">
      <c r="A5" s="53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ht="12.75">
      <c r="A6" s="1" t="s">
        <v>82</v>
      </c>
    </row>
    <row r="7" ht="12.75">
      <c r="A7" s="1"/>
    </row>
    <row r="8" spans="1:15" ht="12.75">
      <c r="A8" s="1" t="s">
        <v>90</v>
      </c>
      <c r="C8" s="20">
        <v>1</v>
      </c>
      <c r="D8" s="20">
        <v>2</v>
      </c>
      <c r="E8" s="20">
        <v>3</v>
      </c>
      <c r="F8" s="20">
        <v>4</v>
      </c>
      <c r="G8" s="20">
        <v>5</v>
      </c>
      <c r="H8" s="20">
        <v>6</v>
      </c>
      <c r="I8" s="20">
        <v>7</v>
      </c>
      <c r="J8" s="20">
        <v>8</v>
      </c>
      <c r="K8" s="20">
        <v>9</v>
      </c>
      <c r="L8" s="20">
        <v>10</v>
      </c>
      <c r="M8" s="20">
        <v>11</v>
      </c>
      <c r="N8" s="20">
        <v>12</v>
      </c>
      <c r="O8" s="20">
        <v>13</v>
      </c>
    </row>
    <row r="9" spans="1:15" ht="12.75">
      <c r="A9" s="92" t="s">
        <v>45</v>
      </c>
      <c r="B9" s="70"/>
      <c r="C9" s="88">
        <v>0.1429</v>
      </c>
      <c r="D9" s="88">
        <v>0.2449</v>
      </c>
      <c r="E9" s="88">
        <v>0.1749</v>
      </c>
      <c r="F9" s="88">
        <v>0.1249</v>
      </c>
      <c r="G9" s="88">
        <v>0.0893</v>
      </c>
      <c r="H9" s="88">
        <v>0.0892</v>
      </c>
      <c r="I9" s="88">
        <v>0.0893</v>
      </c>
      <c r="J9" s="88">
        <v>0.0446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</row>
    <row r="11" spans="3:15" ht="12.75">
      <c r="C11" s="7">
        <v>2011</v>
      </c>
      <c r="D11" s="7">
        <v>2012</v>
      </c>
      <c r="E11" s="7">
        <v>2013</v>
      </c>
      <c r="F11" s="7">
        <v>2014</v>
      </c>
      <c r="G11" s="7">
        <v>2015</v>
      </c>
      <c r="H11" s="7">
        <v>2016</v>
      </c>
      <c r="I11" s="7">
        <v>2017</v>
      </c>
      <c r="J11" s="7">
        <v>2018</v>
      </c>
      <c r="K11" s="7">
        <v>2019</v>
      </c>
      <c r="L11" s="7">
        <v>2020</v>
      </c>
      <c r="M11" s="7">
        <v>2021</v>
      </c>
      <c r="N11" s="7">
        <v>2022</v>
      </c>
      <c r="O11" s="7">
        <v>2023</v>
      </c>
    </row>
    <row r="12" spans="1:15" ht="12.75">
      <c r="A12" s="1" t="s">
        <v>5</v>
      </c>
      <c r="C12" s="67">
        <f>Depreciation!E20</f>
        <v>12250.43</v>
      </c>
      <c r="D12" s="67">
        <f>Depreciation!F20</f>
        <v>13107.9601</v>
      </c>
      <c r="E12" s="67">
        <f>Depreciation!G20</f>
        <v>14025.517307000002</v>
      </c>
      <c r="F12" s="67">
        <f>Depreciation!H20</f>
        <v>0</v>
      </c>
      <c r="G12" s="67">
        <f>Depreciation!I20</f>
        <v>0</v>
      </c>
      <c r="H12" s="67">
        <f>Depreciation!J20</f>
        <v>0</v>
      </c>
      <c r="I12" s="67">
        <f>Depreciation!K20</f>
        <v>0</v>
      </c>
      <c r="J12" s="67">
        <f>Depreciation!L20</f>
        <v>0</v>
      </c>
      <c r="K12" s="67">
        <f>Depreciation!M20</f>
        <v>0</v>
      </c>
      <c r="L12" s="67">
        <f>Depreciation!N20</f>
        <v>0</v>
      </c>
      <c r="M12" s="67">
        <f>Depreciation!O20</f>
        <v>0</v>
      </c>
      <c r="N12" s="67">
        <f>Depreciation!P20</f>
        <v>0</v>
      </c>
      <c r="O12" s="67">
        <f>Depreciation!Q20</f>
        <v>0</v>
      </c>
    </row>
    <row r="13" spans="1:15" ht="12.75">
      <c r="A13" s="1" t="s">
        <v>91</v>
      </c>
      <c r="C13" s="93">
        <v>0.9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ht="12.75">
      <c r="A14" s="1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ht="12.75">
      <c r="A15" s="84" t="s">
        <v>81</v>
      </c>
    </row>
    <row r="16" spans="1:17" ht="12.75">
      <c r="A16" s="15">
        <v>2011</v>
      </c>
      <c r="C16" s="67">
        <f>IF(C$11&gt;=$A16,HLOOKUP($A16,$C$11:$O$12,2,FALSE)*HLOOKUP(C$11-$A16+1,$C$8:$O$9,2,FALSE)*$C$13,0)</f>
        <v>1575.5278023</v>
      </c>
      <c r="D16" s="67">
        <f aca="true" t="shared" si="0" ref="D16:O28">IF(D$11&gt;=$A16,HLOOKUP($A16,$C$11:$O$12,2,FALSE)*HLOOKUP(D$11-$A16+1,$C$8:$O$9,2,FALSE)*$C$13,0)</f>
        <v>2700.1172763000004</v>
      </c>
      <c r="E16" s="67">
        <f t="shared" si="0"/>
        <v>1928.3401863</v>
      </c>
      <c r="F16" s="67">
        <f t="shared" si="0"/>
        <v>1377.0708362999999</v>
      </c>
      <c r="G16" s="67">
        <f t="shared" si="0"/>
        <v>984.5670591</v>
      </c>
      <c r="H16" s="67">
        <f t="shared" si="0"/>
        <v>983.4645204000001</v>
      </c>
      <c r="I16" s="67">
        <f t="shared" si="0"/>
        <v>984.5670591</v>
      </c>
      <c r="J16" s="67">
        <f t="shared" si="0"/>
        <v>491.73226020000004</v>
      </c>
      <c r="K16" s="67">
        <f t="shared" si="0"/>
        <v>0</v>
      </c>
      <c r="L16" s="67">
        <f t="shared" si="0"/>
        <v>0</v>
      </c>
      <c r="M16" s="67">
        <f t="shared" si="0"/>
        <v>0</v>
      </c>
      <c r="N16" s="67">
        <f t="shared" si="0"/>
        <v>0</v>
      </c>
      <c r="O16" s="67">
        <f t="shared" si="0"/>
        <v>0</v>
      </c>
      <c r="Q16" s="67"/>
    </row>
    <row r="17" spans="1:17" ht="12.75">
      <c r="A17" s="15">
        <v>2012</v>
      </c>
      <c r="C17" s="67">
        <f aca="true" t="shared" si="1" ref="C17:C28">IF(C$11&gt;=$A17,HLOOKUP($A17,$C$11:$O$12,2,FALSE)*HLOOKUP(C$11-$A17+1,$C$8:$O$9,2,FALSE)*$C$13,0)</f>
        <v>0</v>
      </c>
      <c r="D17" s="67">
        <f t="shared" si="0"/>
        <v>1685.814748461</v>
      </c>
      <c r="E17" s="67">
        <f t="shared" si="0"/>
        <v>2889.125485641</v>
      </c>
      <c r="F17" s="67">
        <f t="shared" si="0"/>
        <v>2063.323999341</v>
      </c>
      <c r="G17" s="67">
        <f t="shared" si="0"/>
        <v>1473.465794841</v>
      </c>
      <c r="H17" s="67">
        <f t="shared" si="0"/>
        <v>1053.4867532370001</v>
      </c>
      <c r="I17" s="67">
        <f t="shared" si="0"/>
        <v>1052.307036828</v>
      </c>
      <c r="J17" s="67">
        <f t="shared" si="0"/>
        <v>1053.4867532370001</v>
      </c>
      <c r="K17" s="67">
        <f t="shared" si="0"/>
        <v>526.153518414</v>
      </c>
      <c r="L17" s="67">
        <f t="shared" si="0"/>
        <v>0</v>
      </c>
      <c r="M17" s="67">
        <f t="shared" si="0"/>
        <v>0</v>
      </c>
      <c r="N17" s="67">
        <f t="shared" si="0"/>
        <v>0</v>
      </c>
      <c r="O17" s="67">
        <f t="shared" si="0"/>
        <v>0</v>
      </c>
      <c r="Q17" s="67"/>
    </row>
    <row r="18" spans="1:17" ht="12.75">
      <c r="A18" s="15">
        <v>2013</v>
      </c>
      <c r="C18" s="67">
        <f t="shared" si="1"/>
        <v>0</v>
      </c>
      <c r="D18" s="67">
        <f t="shared" si="0"/>
        <v>0</v>
      </c>
      <c r="E18" s="67">
        <f t="shared" si="0"/>
        <v>1803.8217808532702</v>
      </c>
      <c r="F18" s="67">
        <f t="shared" si="0"/>
        <v>3091.3642696358706</v>
      </c>
      <c r="G18" s="67">
        <f t="shared" si="0"/>
        <v>2207.75667929487</v>
      </c>
      <c r="H18" s="67">
        <f t="shared" si="0"/>
        <v>1576.6084004798702</v>
      </c>
      <c r="I18" s="67">
        <f t="shared" si="0"/>
        <v>1127.2308259635904</v>
      </c>
      <c r="J18" s="67">
        <f t="shared" si="0"/>
        <v>1125.9685294059602</v>
      </c>
      <c r="K18" s="67">
        <f t="shared" si="0"/>
        <v>1127.2308259635904</v>
      </c>
      <c r="L18" s="67">
        <f t="shared" si="0"/>
        <v>562.9842647029801</v>
      </c>
      <c r="M18" s="67">
        <f t="shared" si="0"/>
        <v>0</v>
      </c>
      <c r="N18" s="67">
        <f t="shared" si="0"/>
        <v>0</v>
      </c>
      <c r="O18" s="67">
        <f t="shared" si="0"/>
        <v>0</v>
      </c>
      <c r="Q18" s="67"/>
    </row>
    <row r="19" spans="1:17" ht="12.75">
      <c r="A19" s="15">
        <v>2014</v>
      </c>
      <c r="C19" s="67">
        <f t="shared" si="1"/>
        <v>0</v>
      </c>
      <c r="D19" s="67">
        <f t="shared" si="0"/>
        <v>0</v>
      </c>
      <c r="E19" s="67">
        <f t="shared" si="0"/>
        <v>0</v>
      </c>
      <c r="F19" s="67">
        <f t="shared" si="0"/>
        <v>0</v>
      </c>
      <c r="G19" s="67">
        <f t="shared" si="0"/>
        <v>0</v>
      </c>
      <c r="H19" s="67">
        <f t="shared" si="0"/>
        <v>0</v>
      </c>
      <c r="I19" s="67">
        <f t="shared" si="0"/>
        <v>0</v>
      </c>
      <c r="J19" s="67">
        <f t="shared" si="0"/>
        <v>0</v>
      </c>
      <c r="K19" s="67">
        <f t="shared" si="0"/>
        <v>0</v>
      </c>
      <c r="L19" s="67">
        <f t="shared" si="0"/>
        <v>0</v>
      </c>
      <c r="M19" s="67">
        <f t="shared" si="0"/>
        <v>0</v>
      </c>
      <c r="N19" s="67">
        <f t="shared" si="0"/>
        <v>0</v>
      </c>
      <c r="O19" s="67">
        <f t="shared" si="0"/>
        <v>0</v>
      </c>
      <c r="Q19" s="67"/>
    </row>
    <row r="20" spans="1:17" ht="12.75">
      <c r="A20" s="15">
        <v>2015</v>
      </c>
      <c r="C20" s="67">
        <f t="shared" si="1"/>
        <v>0</v>
      </c>
      <c r="D20" s="67">
        <f t="shared" si="0"/>
        <v>0</v>
      </c>
      <c r="E20" s="67">
        <f t="shared" si="0"/>
        <v>0</v>
      </c>
      <c r="F20" s="67">
        <f t="shared" si="0"/>
        <v>0</v>
      </c>
      <c r="G20" s="67">
        <f t="shared" si="0"/>
        <v>0</v>
      </c>
      <c r="H20" s="67">
        <f t="shared" si="0"/>
        <v>0</v>
      </c>
      <c r="I20" s="67">
        <f t="shared" si="0"/>
        <v>0</v>
      </c>
      <c r="J20" s="67">
        <f t="shared" si="0"/>
        <v>0</v>
      </c>
      <c r="K20" s="67">
        <f t="shared" si="0"/>
        <v>0</v>
      </c>
      <c r="L20" s="67">
        <f t="shared" si="0"/>
        <v>0</v>
      </c>
      <c r="M20" s="67">
        <f t="shared" si="0"/>
        <v>0</v>
      </c>
      <c r="N20" s="67">
        <f t="shared" si="0"/>
        <v>0</v>
      </c>
      <c r="O20" s="67">
        <f t="shared" si="0"/>
        <v>0</v>
      </c>
      <c r="Q20" s="67"/>
    </row>
    <row r="21" spans="1:17" ht="12.75">
      <c r="A21" s="15">
        <v>2016</v>
      </c>
      <c r="C21" s="67">
        <f t="shared" si="1"/>
        <v>0</v>
      </c>
      <c r="D21" s="67">
        <f t="shared" si="0"/>
        <v>0</v>
      </c>
      <c r="E21" s="67">
        <f t="shared" si="0"/>
        <v>0</v>
      </c>
      <c r="F21" s="67">
        <f t="shared" si="0"/>
        <v>0</v>
      </c>
      <c r="G21" s="67">
        <f t="shared" si="0"/>
        <v>0</v>
      </c>
      <c r="H21" s="67">
        <f t="shared" si="0"/>
        <v>0</v>
      </c>
      <c r="I21" s="67">
        <f t="shared" si="0"/>
        <v>0</v>
      </c>
      <c r="J21" s="67">
        <f t="shared" si="0"/>
        <v>0</v>
      </c>
      <c r="K21" s="67">
        <f t="shared" si="0"/>
        <v>0</v>
      </c>
      <c r="L21" s="67">
        <f t="shared" si="0"/>
        <v>0</v>
      </c>
      <c r="M21" s="67">
        <f t="shared" si="0"/>
        <v>0</v>
      </c>
      <c r="N21" s="67">
        <f t="shared" si="0"/>
        <v>0</v>
      </c>
      <c r="O21" s="67">
        <f t="shared" si="0"/>
        <v>0</v>
      </c>
      <c r="Q21" s="67"/>
    </row>
    <row r="22" spans="1:15" ht="12.75">
      <c r="A22" s="15">
        <v>2017</v>
      </c>
      <c r="C22" s="67">
        <f t="shared" si="1"/>
        <v>0</v>
      </c>
      <c r="D22" s="67">
        <f t="shared" si="0"/>
        <v>0</v>
      </c>
      <c r="E22" s="67">
        <f t="shared" si="0"/>
        <v>0</v>
      </c>
      <c r="F22" s="67">
        <f t="shared" si="0"/>
        <v>0</v>
      </c>
      <c r="G22" s="67">
        <f t="shared" si="0"/>
        <v>0</v>
      </c>
      <c r="H22" s="67">
        <f t="shared" si="0"/>
        <v>0</v>
      </c>
      <c r="I22" s="67">
        <f t="shared" si="0"/>
        <v>0</v>
      </c>
      <c r="J22" s="67">
        <f t="shared" si="0"/>
        <v>0</v>
      </c>
      <c r="K22" s="67">
        <f t="shared" si="0"/>
        <v>0</v>
      </c>
      <c r="L22" s="67">
        <f t="shared" si="0"/>
        <v>0</v>
      </c>
      <c r="M22" s="67">
        <f t="shared" si="0"/>
        <v>0</v>
      </c>
      <c r="N22" s="67">
        <f t="shared" si="0"/>
        <v>0</v>
      </c>
      <c r="O22" s="67">
        <f t="shared" si="0"/>
        <v>0</v>
      </c>
    </row>
    <row r="23" spans="1:15" ht="12.75">
      <c r="A23" s="15">
        <v>2018</v>
      </c>
      <c r="C23" s="67">
        <f t="shared" si="1"/>
        <v>0</v>
      </c>
      <c r="D23" s="67">
        <f t="shared" si="0"/>
        <v>0</v>
      </c>
      <c r="E23" s="67">
        <f t="shared" si="0"/>
        <v>0</v>
      </c>
      <c r="F23" s="67">
        <f t="shared" si="0"/>
        <v>0</v>
      </c>
      <c r="G23" s="67">
        <f t="shared" si="0"/>
        <v>0</v>
      </c>
      <c r="H23" s="67">
        <f t="shared" si="0"/>
        <v>0</v>
      </c>
      <c r="I23" s="67">
        <f t="shared" si="0"/>
        <v>0</v>
      </c>
      <c r="J23" s="67">
        <f t="shared" si="0"/>
        <v>0</v>
      </c>
      <c r="K23" s="67">
        <f t="shared" si="0"/>
        <v>0</v>
      </c>
      <c r="L23" s="67">
        <f t="shared" si="0"/>
        <v>0</v>
      </c>
      <c r="M23" s="67">
        <f t="shared" si="0"/>
        <v>0</v>
      </c>
      <c r="N23" s="67">
        <f t="shared" si="0"/>
        <v>0</v>
      </c>
      <c r="O23" s="67">
        <f t="shared" si="0"/>
        <v>0</v>
      </c>
    </row>
    <row r="24" spans="1:15" ht="12.75">
      <c r="A24" s="15">
        <v>2019</v>
      </c>
      <c r="C24" s="67">
        <f t="shared" si="1"/>
        <v>0</v>
      </c>
      <c r="D24" s="67">
        <f t="shared" si="0"/>
        <v>0</v>
      </c>
      <c r="E24" s="67">
        <f t="shared" si="0"/>
        <v>0</v>
      </c>
      <c r="F24" s="67">
        <f t="shared" si="0"/>
        <v>0</v>
      </c>
      <c r="G24" s="67">
        <f t="shared" si="0"/>
        <v>0</v>
      </c>
      <c r="H24" s="67">
        <f t="shared" si="0"/>
        <v>0</v>
      </c>
      <c r="I24" s="67">
        <f t="shared" si="0"/>
        <v>0</v>
      </c>
      <c r="J24" s="67">
        <f t="shared" si="0"/>
        <v>0</v>
      </c>
      <c r="K24" s="67">
        <f t="shared" si="0"/>
        <v>0</v>
      </c>
      <c r="L24" s="67">
        <f t="shared" si="0"/>
        <v>0</v>
      </c>
      <c r="M24" s="67">
        <f t="shared" si="0"/>
        <v>0</v>
      </c>
      <c r="N24" s="67">
        <f t="shared" si="0"/>
        <v>0</v>
      </c>
      <c r="O24" s="67">
        <f t="shared" si="0"/>
        <v>0</v>
      </c>
    </row>
    <row r="25" spans="1:15" ht="12.75">
      <c r="A25" s="15">
        <v>2020</v>
      </c>
      <c r="C25" s="67">
        <f t="shared" si="1"/>
        <v>0</v>
      </c>
      <c r="D25" s="67">
        <f t="shared" si="0"/>
        <v>0</v>
      </c>
      <c r="E25" s="67">
        <f t="shared" si="0"/>
        <v>0</v>
      </c>
      <c r="F25" s="67">
        <f t="shared" si="0"/>
        <v>0</v>
      </c>
      <c r="G25" s="67">
        <f t="shared" si="0"/>
        <v>0</v>
      </c>
      <c r="H25" s="67">
        <f t="shared" si="0"/>
        <v>0</v>
      </c>
      <c r="I25" s="67">
        <f t="shared" si="0"/>
        <v>0</v>
      </c>
      <c r="J25" s="67">
        <f t="shared" si="0"/>
        <v>0</v>
      </c>
      <c r="K25" s="67">
        <f t="shared" si="0"/>
        <v>0</v>
      </c>
      <c r="L25" s="67">
        <f t="shared" si="0"/>
        <v>0</v>
      </c>
      <c r="M25" s="67">
        <f t="shared" si="0"/>
        <v>0</v>
      </c>
      <c r="N25" s="67">
        <f t="shared" si="0"/>
        <v>0</v>
      </c>
      <c r="O25" s="67">
        <f t="shared" si="0"/>
        <v>0</v>
      </c>
    </row>
    <row r="26" spans="1:15" ht="12.75">
      <c r="A26" s="15">
        <v>2021</v>
      </c>
      <c r="C26" s="67">
        <f t="shared" si="1"/>
        <v>0</v>
      </c>
      <c r="D26" s="67">
        <f t="shared" si="0"/>
        <v>0</v>
      </c>
      <c r="E26" s="67">
        <f t="shared" si="0"/>
        <v>0</v>
      </c>
      <c r="F26" s="67">
        <f t="shared" si="0"/>
        <v>0</v>
      </c>
      <c r="G26" s="67">
        <f t="shared" si="0"/>
        <v>0</v>
      </c>
      <c r="H26" s="67">
        <f t="shared" si="0"/>
        <v>0</v>
      </c>
      <c r="I26" s="67">
        <f t="shared" si="0"/>
        <v>0</v>
      </c>
      <c r="J26" s="67">
        <f t="shared" si="0"/>
        <v>0</v>
      </c>
      <c r="K26" s="67">
        <f t="shared" si="0"/>
        <v>0</v>
      </c>
      <c r="L26" s="67">
        <f t="shared" si="0"/>
        <v>0</v>
      </c>
      <c r="M26" s="67">
        <f t="shared" si="0"/>
        <v>0</v>
      </c>
      <c r="N26" s="67">
        <f t="shared" si="0"/>
        <v>0</v>
      </c>
      <c r="O26" s="67">
        <f t="shared" si="0"/>
        <v>0</v>
      </c>
    </row>
    <row r="27" spans="1:15" ht="12.75">
      <c r="A27" s="15">
        <v>2022</v>
      </c>
      <c r="C27" s="67">
        <f t="shared" si="1"/>
        <v>0</v>
      </c>
      <c r="D27" s="67">
        <f t="shared" si="0"/>
        <v>0</v>
      </c>
      <c r="E27" s="67">
        <f t="shared" si="0"/>
        <v>0</v>
      </c>
      <c r="F27" s="67">
        <f t="shared" si="0"/>
        <v>0</v>
      </c>
      <c r="G27" s="67">
        <f t="shared" si="0"/>
        <v>0</v>
      </c>
      <c r="H27" s="67">
        <f t="shared" si="0"/>
        <v>0</v>
      </c>
      <c r="I27" s="67">
        <f t="shared" si="0"/>
        <v>0</v>
      </c>
      <c r="J27" s="67">
        <f t="shared" si="0"/>
        <v>0</v>
      </c>
      <c r="K27" s="67">
        <f t="shared" si="0"/>
        <v>0</v>
      </c>
      <c r="L27" s="67">
        <f t="shared" si="0"/>
        <v>0</v>
      </c>
      <c r="M27" s="67">
        <f t="shared" si="0"/>
        <v>0</v>
      </c>
      <c r="N27" s="67">
        <f t="shared" si="0"/>
        <v>0</v>
      </c>
      <c r="O27" s="67">
        <f t="shared" si="0"/>
        <v>0</v>
      </c>
    </row>
    <row r="28" spans="1:15" ht="12.75">
      <c r="A28" s="15">
        <v>2023</v>
      </c>
      <c r="C28" s="67">
        <f t="shared" si="1"/>
        <v>0</v>
      </c>
      <c r="D28" s="67">
        <f t="shared" si="0"/>
        <v>0</v>
      </c>
      <c r="E28" s="67">
        <f t="shared" si="0"/>
        <v>0</v>
      </c>
      <c r="F28" s="67">
        <f t="shared" si="0"/>
        <v>0</v>
      </c>
      <c r="G28" s="67">
        <f t="shared" si="0"/>
        <v>0</v>
      </c>
      <c r="H28" s="67">
        <f t="shared" si="0"/>
        <v>0</v>
      </c>
      <c r="I28" s="67">
        <f t="shared" si="0"/>
        <v>0</v>
      </c>
      <c r="J28" s="67">
        <f t="shared" si="0"/>
        <v>0</v>
      </c>
      <c r="K28" s="67">
        <f t="shared" si="0"/>
        <v>0</v>
      </c>
      <c r="L28" s="67">
        <f t="shared" si="0"/>
        <v>0</v>
      </c>
      <c r="M28" s="67">
        <f t="shared" si="0"/>
        <v>0</v>
      </c>
      <c r="N28" s="67">
        <f t="shared" si="0"/>
        <v>0</v>
      </c>
      <c r="O28" s="67">
        <f t="shared" si="0"/>
        <v>0</v>
      </c>
    </row>
    <row r="29" spans="1:15" ht="12.75">
      <c r="A29" s="86" t="s">
        <v>93</v>
      </c>
      <c r="B29" s="74"/>
      <c r="C29" s="87">
        <f>SUM(C16:C28)</f>
        <v>1575.5278023</v>
      </c>
      <c r="D29" s="87">
        <f aca="true" t="shared" si="2" ref="D29:O29">SUM(D16:D28)</f>
        <v>4385.932024761</v>
      </c>
      <c r="E29" s="87">
        <f t="shared" si="2"/>
        <v>6621.2874527942695</v>
      </c>
      <c r="F29" s="87">
        <f t="shared" si="2"/>
        <v>6531.759105276871</v>
      </c>
      <c r="G29" s="87">
        <f t="shared" si="2"/>
        <v>4665.78953323587</v>
      </c>
      <c r="H29" s="87">
        <f t="shared" si="2"/>
        <v>3613.55967411687</v>
      </c>
      <c r="I29" s="87">
        <f t="shared" si="2"/>
        <v>3164.1049218915905</v>
      </c>
      <c r="J29" s="87">
        <f t="shared" si="2"/>
        <v>2671.1875428429603</v>
      </c>
      <c r="K29" s="87">
        <f t="shared" si="2"/>
        <v>1653.3843443775904</v>
      </c>
      <c r="L29" s="87">
        <f t="shared" si="2"/>
        <v>562.9842647029801</v>
      </c>
      <c r="M29" s="87">
        <f t="shared" si="2"/>
        <v>0</v>
      </c>
      <c r="N29" s="87">
        <f t="shared" si="2"/>
        <v>0</v>
      </c>
      <c r="O29" s="87">
        <f t="shared" si="2"/>
        <v>0</v>
      </c>
    </row>
    <row r="30" spans="1:15" ht="12.75">
      <c r="A30" s="86" t="s">
        <v>94</v>
      </c>
      <c r="C30" s="67">
        <f aca="true" t="shared" si="3" ref="C30:O30">C56</f>
        <v>31.411358974358965</v>
      </c>
      <c r="D30" s="67">
        <f t="shared" si="3"/>
        <v>65.02151307692306</v>
      </c>
      <c r="E30" s="67">
        <f t="shared" si="3"/>
        <v>100.98437796666664</v>
      </c>
      <c r="F30" s="67">
        <f t="shared" si="3"/>
        <v>100.98437796666664</v>
      </c>
      <c r="G30" s="67">
        <f t="shared" si="3"/>
        <v>100.98437796666664</v>
      </c>
      <c r="H30" s="67">
        <f t="shared" si="3"/>
        <v>100.98437796666664</v>
      </c>
      <c r="I30" s="67">
        <f t="shared" si="3"/>
        <v>100.98437796666664</v>
      </c>
      <c r="J30" s="67">
        <f t="shared" si="3"/>
        <v>100.98437796666664</v>
      </c>
      <c r="K30" s="67">
        <f t="shared" si="3"/>
        <v>100.98437796666664</v>
      </c>
      <c r="L30" s="67">
        <f t="shared" si="3"/>
        <v>100.98437796666664</v>
      </c>
      <c r="M30" s="67">
        <f t="shared" si="3"/>
        <v>100.98437796666664</v>
      </c>
      <c r="N30" s="67">
        <f t="shared" si="3"/>
        <v>100.98437796666664</v>
      </c>
      <c r="O30" s="67">
        <f t="shared" si="3"/>
        <v>100.98437796666664</v>
      </c>
    </row>
    <row r="31" spans="1:15" ht="12.75">
      <c r="A31" s="85" t="s">
        <v>85</v>
      </c>
      <c r="C31" s="71">
        <f aca="true" t="shared" si="4" ref="C31:O31">C62</f>
        <v>13214.9</v>
      </c>
      <c r="D31" s="71">
        <f t="shared" si="4"/>
        <v>13214.9</v>
      </c>
      <c r="E31" s="71">
        <f t="shared" si="4"/>
        <v>13214.9</v>
      </c>
      <c r="F31" s="71">
        <f t="shared" si="4"/>
        <v>13214.9</v>
      </c>
      <c r="G31" s="71">
        <f t="shared" si="4"/>
        <v>13214.9</v>
      </c>
      <c r="H31" s="71">
        <f t="shared" si="4"/>
        <v>13214.9</v>
      </c>
      <c r="I31" s="71">
        <f t="shared" si="4"/>
        <v>13214.9</v>
      </c>
      <c r="J31" s="71">
        <f t="shared" si="4"/>
        <v>12214.9</v>
      </c>
      <c r="K31" s="71">
        <f t="shared" si="4"/>
        <v>11144.9</v>
      </c>
      <c r="L31" s="71">
        <f t="shared" si="4"/>
        <v>10000</v>
      </c>
      <c r="M31" s="71">
        <f t="shared" si="4"/>
        <v>10000</v>
      </c>
      <c r="N31" s="71">
        <f t="shared" si="4"/>
        <v>10000</v>
      </c>
      <c r="O31" s="71">
        <f t="shared" si="4"/>
        <v>10000</v>
      </c>
    </row>
    <row r="32" spans="1:15" ht="12.75">
      <c r="A32" s="85" t="s">
        <v>46</v>
      </c>
      <c r="C32" s="69">
        <f aca="true" t="shared" si="5" ref="C32:O32">SUM(C29:C31)</f>
        <v>14821.839161274358</v>
      </c>
      <c r="D32" s="69">
        <f t="shared" si="5"/>
        <v>17665.853537837924</v>
      </c>
      <c r="E32" s="69">
        <f t="shared" si="5"/>
        <v>19937.171830760934</v>
      </c>
      <c r="F32" s="69">
        <f t="shared" si="5"/>
        <v>19847.643483243537</v>
      </c>
      <c r="G32" s="69">
        <f t="shared" si="5"/>
        <v>17981.673911202535</v>
      </c>
      <c r="H32" s="69">
        <f t="shared" si="5"/>
        <v>16929.444052083538</v>
      </c>
      <c r="I32" s="69">
        <f t="shared" si="5"/>
        <v>16479.989299858258</v>
      </c>
      <c r="J32" s="69">
        <f t="shared" si="5"/>
        <v>14987.071920809627</v>
      </c>
      <c r="K32" s="69">
        <f t="shared" si="5"/>
        <v>12899.268722344257</v>
      </c>
      <c r="L32" s="69">
        <f t="shared" si="5"/>
        <v>10663.968642669646</v>
      </c>
      <c r="M32" s="69">
        <f t="shared" si="5"/>
        <v>10100.984377966666</v>
      </c>
      <c r="N32" s="69">
        <f t="shared" si="5"/>
        <v>10100.984377966666</v>
      </c>
      <c r="O32" s="69">
        <f t="shared" si="5"/>
        <v>10100.984377966666</v>
      </c>
    </row>
    <row r="33" ht="12.75">
      <c r="A33" s="85"/>
    </row>
    <row r="34" spans="1:15" ht="12.7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</row>
    <row r="35" spans="1:15" ht="12.75">
      <c r="A35" s="1" t="s">
        <v>90</v>
      </c>
      <c r="C35" s="20">
        <v>1</v>
      </c>
      <c r="D35" s="20">
        <v>2</v>
      </c>
      <c r="E35" s="20">
        <v>3</v>
      </c>
      <c r="F35" s="20">
        <v>4</v>
      </c>
      <c r="G35" s="20">
        <v>5</v>
      </c>
      <c r="H35" s="20">
        <v>6</v>
      </c>
      <c r="I35" s="20">
        <v>7</v>
      </c>
      <c r="J35" s="20">
        <v>8</v>
      </c>
      <c r="K35" s="20">
        <v>9</v>
      </c>
      <c r="L35" s="20">
        <v>10</v>
      </c>
      <c r="M35" s="20">
        <v>11</v>
      </c>
      <c r="N35" s="20">
        <v>12</v>
      </c>
      <c r="O35" s="20">
        <v>13</v>
      </c>
    </row>
    <row r="36" spans="1:15" ht="12.75">
      <c r="A36" s="92" t="s">
        <v>92</v>
      </c>
      <c r="B36" s="70"/>
      <c r="C36" s="88">
        <v>0.02564102564102564</v>
      </c>
      <c r="D36" s="88">
        <v>0.02564102564102564</v>
      </c>
      <c r="E36" s="88">
        <v>0.02564102564102564</v>
      </c>
      <c r="F36" s="88">
        <v>0.02564102564102564</v>
      </c>
      <c r="G36" s="88">
        <v>0.02564102564102564</v>
      </c>
      <c r="H36" s="88">
        <v>0.02564102564102564</v>
      </c>
      <c r="I36" s="88">
        <v>0.02564102564102564</v>
      </c>
      <c r="J36" s="88">
        <v>0.02564102564102564</v>
      </c>
      <c r="K36" s="88">
        <v>0.02564102564102564</v>
      </c>
      <c r="L36" s="88">
        <v>0.02564102564102564</v>
      </c>
      <c r="M36" s="88">
        <v>0.02564102564102564</v>
      </c>
      <c r="N36" s="88">
        <v>0.02564102564102564</v>
      </c>
      <c r="O36" s="88">
        <v>0.02564102564102564</v>
      </c>
    </row>
    <row r="38" spans="3:15" ht="12.75">
      <c r="C38" s="7">
        <v>2011</v>
      </c>
      <c r="D38" s="7">
        <v>2012</v>
      </c>
      <c r="E38" s="7">
        <v>2013</v>
      </c>
      <c r="F38" s="7">
        <v>2014</v>
      </c>
      <c r="G38" s="7">
        <v>2015</v>
      </c>
      <c r="H38" s="7">
        <v>2016</v>
      </c>
      <c r="I38" s="7">
        <v>2017</v>
      </c>
      <c r="J38" s="7">
        <v>2018</v>
      </c>
      <c r="K38" s="7">
        <v>2019</v>
      </c>
      <c r="L38" s="7">
        <v>2020</v>
      </c>
      <c r="M38" s="7">
        <v>2021</v>
      </c>
      <c r="N38" s="7">
        <v>2022</v>
      </c>
      <c r="O38" s="7">
        <v>2023</v>
      </c>
    </row>
    <row r="39" spans="1:15" ht="12.75">
      <c r="A39" s="1" t="s">
        <v>5</v>
      </c>
      <c r="C39" s="67">
        <f>C12</f>
        <v>12250.43</v>
      </c>
      <c r="D39" s="67">
        <f aca="true" t="shared" si="6" ref="D39:O39">D12</f>
        <v>13107.9601</v>
      </c>
      <c r="E39" s="67">
        <f t="shared" si="6"/>
        <v>14025.517307000002</v>
      </c>
      <c r="F39" s="67">
        <f t="shared" si="6"/>
        <v>0</v>
      </c>
      <c r="G39" s="67">
        <f t="shared" si="6"/>
        <v>0</v>
      </c>
      <c r="H39" s="67">
        <f t="shared" si="6"/>
        <v>0</v>
      </c>
      <c r="I39" s="67">
        <f t="shared" si="6"/>
        <v>0</v>
      </c>
      <c r="J39" s="67">
        <f t="shared" si="6"/>
        <v>0</v>
      </c>
      <c r="K39" s="67">
        <f t="shared" si="6"/>
        <v>0</v>
      </c>
      <c r="L39" s="67">
        <f t="shared" si="6"/>
        <v>0</v>
      </c>
      <c r="M39" s="67">
        <f t="shared" si="6"/>
        <v>0</v>
      </c>
      <c r="N39" s="67">
        <f t="shared" si="6"/>
        <v>0</v>
      </c>
      <c r="O39" s="67">
        <f t="shared" si="6"/>
        <v>0</v>
      </c>
    </row>
    <row r="40" spans="1:15" ht="12.75">
      <c r="A40" s="1" t="s">
        <v>95</v>
      </c>
      <c r="C40" s="95">
        <f>1-C13</f>
        <v>0.09999999999999998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1:15" ht="12.75">
      <c r="A41" s="1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ht="12.75">
      <c r="A42" s="84" t="s">
        <v>81</v>
      </c>
    </row>
    <row r="43" spans="1:17" ht="12.75">
      <c r="A43" s="15">
        <v>2011</v>
      </c>
      <c r="C43" s="67">
        <f>IF(C$38&gt;=$A43,HLOOKUP($A43,$C$38:$O$39,2,FALSE)*HLOOKUP(C$38-$A43+1,$C$35:$O$36,2,FALSE)*$C$40,0)</f>
        <v>31.411358974358965</v>
      </c>
      <c r="D43" s="67">
        <f aca="true" t="shared" si="7" ref="D43:O55">IF(D$38&gt;=$A43,HLOOKUP($A43,$C$38:$O$39,2,FALSE)*HLOOKUP(D$38-$A43+1,$C$35:$O$36,2,FALSE)*$C$40,0)</f>
        <v>31.411358974358965</v>
      </c>
      <c r="E43" s="67">
        <f t="shared" si="7"/>
        <v>31.411358974358965</v>
      </c>
      <c r="F43" s="67">
        <f t="shared" si="7"/>
        <v>31.411358974358965</v>
      </c>
      <c r="G43" s="67">
        <f t="shared" si="7"/>
        <v>31.411358974358965</v>
      </c>
      <c r="H43" s="67">
        <f t="shared" si="7"/>
        <v>31.411358974358965</v>
      </c>
      <c r="I43" s="67">
        <f t="shared" si="7"/>
        <v>31.411358974358965</v>
      </c>
      <c r="J43" s="67">
        <f t="shared" si="7"/>
        <v>31.411358974358965</v>
      </c>
      <c r="K43" s="67">
        <f t="shared" si="7"/>
        <v>31.411358974358965</v>
      </c>
      <c r="L43" s="67">
        <f t="shared" si="7"/>
        <v>31.411358974358965</v>
      </c>
      <c r="M43" s="67">
        <f t="shared" si="7"/>
        <v>31.411358974358965</v>
      </c>
      <c r="N43" s="67">
        <f t="shared" si="7"/>
        <v>31.411358974358965</v>
      </c>
      <c r="O43" s="67">
        <f t="shared" si="7"/>
        <v>31.411358974358965</v>
      </c>
      <c r="Q43" s="67"/>
    </row>
    <row r="44" spans="1:15" ht="12.75">
      <c r="A44" s="15">
        <v>2012</v>
      </c>
      <c r="C44" s="67">
        <f aca="true" t="shared" si="8" ref="C44:C55">IF(C$38&gt;=$A44,HLOOKUP($A44,$C$38:$O$39,2,FALSE)*HLOOKUP(C$38-$A44+1,$C$35:$O$36,2,FALSE)*$C$40,0)</f>
        <v>0</v>
      </c>
      <c r="D44" s="67">
        <f t="shared" si="7"/>
        <v>33.610154102564096</v>
      </c>
      <c r="E44" s="67">
        <f t="shared" si="7"/>
        <v>33.610154102564096</v>
      </c>
      <c r="F44" s="67">
        <f t="shared" si="7"/>
        <v>33.610154102564096</v>
      </c>
      <c r="G44" s="67">
        <f t="shared" si="7"/>
        <v>33.610154102564096</v>
      </c>
      <c r="H44" s="67">
        <f t="shared" si="7"/>
        <v>33.610154102564096</v>
      </c>
      <c r="I44" s="67">
        <f t="shared" si="7"/>
        <v>33.610154102564096</v>
      </c>
      <c r="J44" s="67">
        <f t="shared" si="7"/>
        <v>33.610154102564096</v>
      </c>
      <c r="K44" s="67">
        <f t="shared" si="7"/>
        <v>33.610154102564096</v>
      </c>
      <c r="L44" s="67">
        <f t="shared" si="7"/>
        <v>33.610154102564096</v>
      </c>
      <c r="M44" s="67">
        <f t="shared" si="7"/>
        <v>33.610154102564096</v>
      </c>
      <c r="N44" s="67">
        <f t="shared" si="7"/>
        <v>33.610154102564096</v>
      </c>
      <c r="O44" s="67">
        <f t="shared" si="7"/>
        <v>33.610154102564096</v>
      </c>
    </row>
    <row r="45" spans="1:15" ht="12.75">
      <c r="A45" s="15">
        <v>2013</v>
      </c>
      <c r="C45" s="67">
        <f t="shared" si="8"/>
        <v>0</v>
      </c>
      <c r="D45" s="67">
        <f t="shared" si="7"/>
        <v>0</v>
      </c>
      <c r="E45" s="67">
        <f t="shared" si="7"/>
        <v>35.962864889743585</v>
      </c>
      <c r="F45" s="67">
        <f t="shared" si="7"/>
        <v>35.962864889743585</v>
      </c>
      <c r="G45" s="67">
        <f t="shared" si="7"/>
        <v>35.962864889743585</v>
      </c>
      <c r="H45" s="67">
        <f t="shared" si="7"/>
        <v>35.962864889743585</v>
      </c>
      <c r="I45" s="67">
        <f t="shared" si="7"/>
        <v>35.962864889743585</v>
      </c>
      <c r="J45" s="67">
        <f t="shared" si="7"/>
        <v>35.962864889743585</v>
      </c>
      <c r="K45" s="67">
        <f t="shared" si="7"/>
        <v>35.962864889743585</v>
      </c>
      <c r="L45" s="67">
        <f t="shared" si="7"/>
        <v>35.962864889743585</v>
      </c>
      <c r="M45" s="67">
        <f t="shared" si="7"/>
        <v>35.962864889743585</v>
      </c>
      <c r="N45" s="67">
        <f t="shared" si="7"/>
        <v>35.962864889743585</v>
      </c>
      <c r="O45" s="67">
        <f t="shared" si="7"/>
        <v>35.962864889743585</v>
      </c>
    </row>
    <row r="46" spans="1:15" ht="12.75">
      <c r="A46" s="15">
        <v>2014</v>
      </c>
      <c r="C46" s="67">
        <f t="shared" si="8"/>
        <v>0</v>
      </c>
      <c r="D46" s="67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</row>
    <row r="47" spans="1:15" ht="12.75">
      <c r="A47" s="15">
        <v>2015</v>
      </c>
      <c r="C47" s="67">
        <f t="shared" si="8"/>
        <v>0</v>
      </c>
      <c r="D47" s="67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</row>
    <row r="48" spans="1:15" ht="12.75">
      <c r="A48" s="15">
        <v>2016</v>
      </c>
      <c r="C48" s="67">
        <f t="shared" si="8"/>
        <v>0</v>
      </c>
      <c r="D48" s="67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</row>
    <row r="49" spans="1:15" ht="12.75">
      <c r="A49" s="15">
        <v>2017</v>
      </c>
      <c r="C49" s="67">
        <f t="shared" si="8"/>
        <v>0</v>
      </c>
      <c r="D49" s="67">
        <f t="shared" si="7"/>
        <v>0</v>
      </c>
      <c r="E49" s="67">
        <f t="shared" si="7"/>
        <v>0</v>
      </c>
      <c r="F49" s="67">
        <f t="shared" si="7"/>
        <v>0</v>
      </c>
      <c r="G49" s="67">
        <f t="shared" si="7"/>
        <v>0</v>
      </c>
      <c r="H49" s="67">
        <f t="shared" si="7"/>
        <v>0</v>
      </c>
      <c r="I49" s="67">
        <f t="shared" si="7"/>
        <v>0</v>
      </c>
      <c r="J49" s="67">
        <f t="shared" si="7"/>
        <v>0</v>
      </c>
      <c r="K49" s="67">
        <f t="shared" si="7"/>
        <v>0</v>
      </c>
      <c r="L49" s="67">
        <f t="shared" si="7"/>
        <v>0</v>
      </c>
      <c r="M49" s="67">
        <f t="shared" si="7"/>
        <v>0</v>
      </c>
      <c r="N49" s="67">
        <f t="shared" si="7"/>
        <v>0</v>
      </c>
      <c r="O49" s="67">
        <f t="shared" si="7"/>
        <v>0</v>
      </c>
    </row>
    <row r="50" spans="1:15" ht="12.75">
      <c r="A50" s="15">
        <v>2018</v>
      </c>
      <c r="C50" s="67">
        <f t="shared" si="8"/>
        <v>0</v>
      </c>
      <c r="D50" s="67">
        <f t="shared" si="7"/>
        <v>0</v>
      </c>
      <c r="E50" s="67">
        <f t="shared" si="7"/>
        <v>0</v>
      </c>
      <c r="F50" s="67">
        <f t="shared" si="7"/>
        <v>0</v>
      </c>
      <c r="G50" s="67">
        <f t="shared" si="7"/>
        <v>0</v>
      </c>
      <c r="H50" s="67">
        <f t="shared" si="7"/>
        <v>0</v>
      </c>
      <c r="I50" s="67">
        <f t="shared" si="7"/>
        <v>0</v>
      </c>
      <c r="J50" s="67">
        <f t="shared" si="7"/>
        <v>0</v>
      </c>
      <c r="K50" s="67">
        <f t="shared" si="7"/>
        <v>0</v>
      </c>
      <c r="L50" s="67">
        <f t="shared" si="7"/>
        <v>0</v>
      </c>
      <c r="M50" s="67">
        <f t="shared" si="7"/>
        <v>0</v>
      </c>
      <c r="N50" s="67">
        <f t="shared" si="7"/>
        <v>0</v>
      </c>
      <c r="O50" s="67">
        <f t="shared" si="7"/>
        <v>0</v>
      </c>
    </row>
    <row r="51" spans="1:15" ht="12.75">
      <c r="A51" s="15">
        <v>2019</v>
      </c>
      <c r="C51" s="67">
        <f t="shared" si="8"/>
        <v>0</v>
      </c>
      <c r="D51" s="67">
        <f t="shared" si="7"/>
        <v>0</v>
      </c>
      <c r="E51" s="67">
        <f t="shared" si="7"/>
        <v>0</v>
      </c>
      <c r="F51" s="67">
        <f t="shared" si="7"/>
        <v>0</v>
      </c>
      <c r="G51" s="67">
        <f t="shared" si="7"/>
        <v>0</v>
      </c>
      <c r="H51" s="67">
        <f t="shared" si="7"/>
        <v>0</v>
      </c>
      <c r="I51" s="67">
        <f t="shared" si="7"/>
        <v>0</v>
      </c>
      <c r="J51" s="67">
        <f t="shared" si="7"/>
        <v>0</v>
      </c>
      <c r="K51" s="67">
        <f t="shared" si="7"/>
        <v>0</v>
      </c>
      <c r="L51" s="67">
        <f t="shared" si="7"/>
        <v>0</v>
      </c>
      <c r="M51" s="67">
        <f t="shared" si="7"/>
        <v>0</v>
      </c>
      <c r="N51" s="67">
        <f t="shared" si="7"/>
        <v>0</v>
      </c>
      <c r="O51" s="67">
        <f t="shared" si="7"/>
        <v>0</v>
      </c>
    </row>
    <row r="52" spans="1:15" ht="12.75">
      <c r="A52" s="15">
        <v>2020</v>
      </c>
      <c r="C52" s="67">
        <f t="shared" si="8"/>
        <v>0</v>
      </c>
      <c r="D52" s="67">
        <f t="shared" si="7"/>
        <v>0</v>
      </c>
      <c r="E52" s="67">
        <f t="shared" si="7"/>
        <v>0</v>
      </c>
      <c r="F52" s="67">
        <f t="shared" si="7"/>
        <v>0</v>
      </c>
      <c r="G52" s="67">
        <f t="shared" si="7"/>
        <v>0</v>
      </c>
      <c r="H52" s="67">
        <f t="shared" si="7"/>
        <v>0</v>
      </c>
      <c r="I52" s="67">
        <f t="shared" si="7"/>
        <v>0</v>
      </c>
      <c r="J52" s="67">
        <f t="shared" si="7"/>
        <v>0</v>
      </c>
      <c r="K52" s="67">
        <f t="shared" si="7"/>
        <v>0</v>
      </c>
      <c r="L52" s="67">
        <f t="shared" si="7"/>
        <v>0</v>
      </c>
      <c r="M52" s="67">
        <f t="shared" si="7"/>
        <v>0</v>
      </c>
      <c r="N52" s="67">
        <f t="shared" si="7"/>
        <v>0</v>
      </c>
      <c r="O52" s="67">
        <f t="shared" si="7"/>
        <v>0</v>
      </c>
    </row>
    <row r="53" spans="1:15" ht="12.75">
      <c r="A53" s="15">
        <v>2021</v>
      </c>
      <c r="C53" s="67">
        <f t="shared" si="8"/>
        <v>0</v>
      </c>
      <c r="D53" s="67">
        <f t="shared" si="7"/>
        <v>0</v>
      </c>
      <c r="E53" s="67">
        <f t="shared" si="7"/>
        <v>0</v>
      </c>
      <c r="F53" s="67">
        <f t="shared" si="7"/>
        <v>0</v>
      </c>
      <c r="G53" s="67">
        <f t="shared" si="7"/>
        <v>0</v>
      </c>
      <c r="H53" s="67">
        <f t="shared" si="7"/>
        <v>0</v>
      </c>
      <c r="I53" s="67">
        <f t="shared" si="7"/>
        <v>0</v>
      </c>
      <c r="J53" s="67">
        <f t="shared" si="7"/>
        <v>0</v>
      </c>
      <c r="K53" s="67">
        <f t="shared" si="7"/>
        <v>0</v>
      </c>
      <c r="L53" s="67">
        <f t="shared" si="7"/>
        <v>0</v>
      </c>
      <c r="M53" s="67">
        <f t="shared" si="7"/>
        <v>0</v>
      </c>
      <c r="N53" s="67">
        <f t="shared" si="7"/>
        <v>0</v>
      </c>
      <c r="O53" s="67">
        <f t="shared" si="7"/>
        <v>0</v>
      </c>
    </row>
    <row r="54" spans="1:15" ht="12.75">
      <c r="A54" s="15">
        <v>2022</v>
      </c>
      <c r="C54" s="67">
        <f t="shared" si="8"/>
        <v>0</v>
      </c>
      <c r="D54" s="67">
        <f t="shared" si="7"/>
        <v>0</v>
      </c>
      <c r="E54" s="67">
        <f t="shared" si="7"/>
        <v>0</v>
      </c>
      <c r="F54" s="67">
        <f t="shared" si="7"/>
        <v>0</v>
      </c>
      <c r="G54" s="67">
        <f t="shared" si="7"/>
        <v>0</v>
      </c>
      <c r="H54" s="67">
        <f t="shared" si="7"/>
        <v>0</v>
      </c>
      <c r="I54" s="67">
        <f t="shared" si="7"/>
        <v>0</v>
      </c>
      <c r="J54" s="67">
        <f t="shared" si="7"/>
        <v>0</v>
      </c>
      <c r="K54" s="67">
        <f t="shared" si="7"/>
        <v>0</v>
      </c>
      <c r="L54" s="67">
        <f t="shared" si="7"/>
        <v>0</v>
      </c>
      <c r="M54" s="67">
        <f t="shared" si="7"/>
        <v>0</v>
      </c>
      <c r="N54" s="67">
        <f t="shared" si="7"/>
        <v>0</v>
      </c>
      <c r="O54" s="67">
        <f t="shared" si="7"/>
        <v>0</v>
      </c>
    </row>
    <row r="55" spans="1:15" ht="12.75">
      <c r="A55" s="15">
        <v>2023</v>
      </c>
      <c r="C55" s="67">
        <f t="shared" si="8"/>
        <v>0</v>
      </c>
      <c r="D55" s="67">
        <f t="shared" si="7"/>
        <v>0</v>
      </c>
      <c r="E55" s="67">
        <f t="shared" si="7"/>
        <v>0</v>
      </c>
      <c r="F55" s="67">
        <f t="shared" si="7"/>
        <v>0</v>
      </c>
      <c r="G55" s="67">
        <f t="shared" si="7"/>
        <v>0</v>
      </c>
      <c r="H55" s="67">
        <f t="shared" si="7"/>
        <v>0</v>
      </c>
      <c r="I55" s="67">
        <f t="shared" si="7"/>
        <v>0</v>
      </c>
      <c r="J55" s="67">
        <f t="shared" si="7"/>
        <v>0</v>
      </c>
      <c r="K55" s="67">
        <f t="shared" si="7"/>
        <v>0</v>
      </c>
      <c r="L55" s="67">
        <f t="shared" si="7"/>
        <v>0</v>
      </c>
      <c r="M55" s="67">
        <f t="shared" si="7"/>
        <v>0</v>
      </c>
      <c r="N55" s="67">
        <f t="shared" si="7"/>
        <v>0</v>
      </c>
      <c r="O55" s="67">
        <f t="shared" si="7"/>
        <v>0</v>
      </c>
    </row>
    <row r="56" spans="1:15" ht="12.75">
      <c r="A56" s="86" t="s">
        <v>84</v>
      </c>
      <c r="B56" s="74"/>
      <c r="C56" s="87">
        <f aca="true" t="shared" si="9" ref="C56:O56">SUM(C43:C55)</f>
        <v>31.411358974358965</v>
      </c>
      <c r="D56" s="87">
        <f t="shared" si="9"/>
        <v>65.02151307692306</v>
      </c>
      <c r="E56" s="87">
        <f t="shared" si="9"/>
        <v>100.98437796666664</v>
      </c>
      <c r="F56" s="87">
        <f t="shared" si="9"/>
        <v>100.98437796666664</v>
      </c>
      <c r="G56" s="87">
        <f t="shared" si="9"/>
        <v>100.98437796666664</v>
      </c>
      <c r="H56" s="87">
        <f t="shared" si="9"/>
        <v>100.98437796666664</v>
      </c>
      <c r="I56" s="87">
        <f t="shared" si="9"/>
        <v>100.98437796666664</v>
      </c>
      <c r="J56" s="87">
        <f t="shared" si="9"/>
        <v>100.98437796666664</v>
      </c>
      <c r="K56" s="87">
        <f t="shared" si="9"/>
        <v>100.98437796666664</v>
      </c>
      <c r="L56" s="87">
        <f t="shared" si="9"/>
        <v>100.98437796666664</v>
      </c>
      <c r="M56" s="87">
        <f t="shared" si="9"/>
        <v>100.98437796666664</v>
      </c>
      <c r="N56" s="87">
        <f t="shared" si="9"/>
        <v>100.98437796666664</v>
      </c>
      <c r="O56" s="87">
        <f t="shared" si="9"/>
        <v>100.98437796666664</v>
      </c>
    </row>
    <row r="57" ht="12.75">
      <c r="A57" s="85"/>
    </row>
    <row r="58" spans="1:15" ht="12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</row>
    <row r="59" spans="1:15" ht="12.75">
      <c r="A59" s="39" t="s">
        <v>86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2.75">
      <c r="A60" s="39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ht="12.75">
      <c r="A61" s="1" t="s">
        <v>83</v>
      </c>
    </row>
    <row r="62" spans="1:15" ht="12.75">
      <c r="A62" s="50" t="s">
        <v>27</v>
      </c>
      <c r="C62" s="67">
        <f>Depreciation!E54</f>
        <v>13214.9</v>
      </c>
      <c r="D62" s="67">
        <f>Depreciation!F54</f>
        <v>13214.9</v>
      </c>
      <c r="E62" s="67">
        <f>Depreciation!G54</f>
        <v>13214.9</v>
      </c>
      <c r="F62" s="67">
        <f>Depreciation!H54</f>
        <v>13214.9</v>
      </c>
      <c r="G62" s="67">
        <f>Depreciation!I54</f>
        <v>13214.9</v>
      </c>
      <c r="H62" s="67">
        <f>Depreciation!J54</f>
        <v>13214.9</v>
      </c>
      <c r="I62" s="67">
        <f>Depreciation!K54</f>
        <v>13214.9</v>
      </c>
      <c r="J62" s="67">
        <f>Depreciation!L54</f>
        <v>12214.9</v>
      </c>
      <c r="K62" s="67">
        <f>Depreciation!M54</f>
        <v>11144.9</v>
      </c>
      <c r="L62" s="67">
        <f>Depreciation!N54</f>
        <v>10000</v>
      </c>
      <c r="M62" s="67">
        <f>Depreciation!O54</f>
        <v>10000</v>
      </c>
      <c r="N62" s="67">
        <f>Depreciation!P54</f>
        <v>10000</v>
      </c>
      <c r="O62" s="67">
        <f>Depreciation!Q54</f>
        <v>10000</v>
      </c>
    </row>
    <row r="63" spans="1:15" ht="12.75">
      <c r="A63" s="32" t="s">
        <v>8</v>
      </c>
      <c r="C63" s="67">
        <f>Depreciation!E55</f>
        <v>1225.0430000000001</v>
      </c>
      <c r="D63" s="67">
        <f>Depreciation!F55</f>
        <v>2535.83901</v>
      </c>
      <c r="E63" s="67">
        <f>Depreciation!G55</f>
        <v>3938.3907407000006</v>
      </c>
      <c r="F63" s="67">
        <f>Depreciation!H55</f>
        <v>3938.3907407000006</v>
      </c>
      <c r="G63" s="67">
        <f>Depreciation!I55</f>
        <v>3938.3907407000006</v>
      </c>
      <c r="H63" s="67">
        <f>Depreciation!J55</f>
        <v>3938.3907407000006</v>
      </c>
      <c r="I63" s="67">
        <f>Depreciation!K55</f>
        <v>3938.3907407000006</v>
      </c>
      <c r="J63" s="67">
        <f>Depreciation!L55</f>
        <v>3938.3907407000006</v>
      </c>
      <c r="K63" s="67">
        <f>Depreciation!M55</f>
        <v>3938.3907407000006</v>
      </c>
      <c r="L63" s="67">
        <f>Depreciation!N55</f>
        <v>3938.3907407000006</v>
      </c>
      <c r="M63" s="67">
        <f>Depreciation!O55</f>
        <v>2713.3477407</v>
      </c>
      <c r="N63" s="67">
        <f>Depreciation!P55</f>
        <v>1402.5517307000002</v>
      </c>
      <c r="O63" s="67">
        <f>Depreciation!Q55</f>
        <v>0</v>
      </c>
    </row>
    <row r="64" spans="1:15" ht="12.75">
      <c r="A64" s="39" t="s">
        <v>87</v>
      </c>
      <c r="C64" s="69">
        <f>SUM(C62:C63)</f>
        <v>14439.943</v>
      </c>
      <c r="D64" s="69">
        <f aca="true" t="shared" si="10" ref="D64:O64">SUM(D62:D63)</f>
        <v>15750.73901</v>
      </c>
      <c r="E64" s="69">
        <f t="shared" si="10"/>
        <v>17153.290740700002</v>
      </c>
      <c r="F64" s="69">
        <f t="shared" si="10"/>
        <v>17153.290740700002</v>
      </c>
      <c r="G64" s="69">
        <f t="shared" si="10"/>
        <v>17153.290740700002</v>
      </c>
      <c r="H64" s="69">
        <f t="shared" si="10"/>
        <v>17153.290740700002</v>
      </c>
      <c r="I64" s="69">
        <f t="shared" si="10"/>
        <v>17153.290740700002</v>
      </c>
      <c r="J64" s="69">
        <f t="shared" si="10"/>
        <v>16153.2907407</v>
      </c>
      <c r="K64" s="69">
        <f t="shared" si="10"/>
        <v>15083.2907407</v>
      </c>
      <c r="L64" s="69">
        <f t="shared" si="10"/>
        <v>13938.3907407</v>
      </c>
      <c r="M64" s="69">
        <f t="shared" si="10"/>
        <v>12713.3477407</v>
      </c>
      <c r="N64" s="69">
        <f t="shared" si="10"/>
        <v>11402.551730700001</v>
      </c>
      <c r="O64" s="69">
        <f t="shared" si="10"/>
        <v>10000</v>
      </c>
    </row>
    <row r="66" spans="1:15" ht="12.75">
      <c r="A66" s="90" t="s">
        <v>46</v>
      </c>
      <c r="C66" s="67">
        <f aca="true" t="shared" si="11" ref="C66:O66">C32</f>
        <v>14821.839161274358</v>
      </c>
      <c r="D66" s="67">
        <f t="shared" si="11"/>
        <v>17665.853537837924</v>
      </c>
      <c r="E66" s="67">
        <f t="shared" si="11"/>
        <v>19937.171830760934</v>
      </c>
      <c r="F66" s="67">
        <f t="shared" si="11"/>
        <v>19847.643483243537</v>
      </c>
      <c r="G66" s="67">
        <f t="shared" si="11"/>
        <v>17981.673911202535</v>
      </c>
      <c r="H66" s="67">
        <f t="shared" si="11"/>
        <v>16929.444052083538</v>
      </c>
      <c r="I66" s="67">
        <f t="shared" si="11"/>
        <v>16479.989299858258</v>
      </c>
      <c r="J66" s="67">
        <f t="shared" si="11"/>
        <v>14987.071920809627</v>
      </c>
      <c r="K66" s="67">
        <f t="shared" si="11"/>
        <v>12899.268722344257</v>
      </c>
      <c r="L66" s="67">
        <f t="shared" si="11"/>
        <v>10663.968642669646</v>
      </c>
      <c r="M66" s="67">
        <f t="shared" si="11"/>
        <v>10100.984377966666</v>
      </c>
      <c r="N66" s="67">
        <f t="shared" si="11"/>
        <v>10100.984377966666</v>
      </c>
      <c r="O66" s="67">
        <f t="shared" si="11"/>
        <v>10100.984377966666</v>
      </c>
    </row>
    <row r="67" spans="1:15" ht="12.75">
      <c r="A67" s="1" t="s">
        <v>88</v>
      </c>
      <c r="C67" s="69">
        <f>C66-C64</f>
        <v>381.89616127435875</v>
      </c>
      <c r="D67" s="69">
        <f aca="true" t="shared" si="12" ref="D67:O67">D66-D64</f>
        <v>1915.1145278379245</v>
      </c>
      <c r="E67" s="69">
        <f t="shared" si="12"/>
        <v>2783.8810900609315</v>
      </c>
      <c r="F67" s="69">
        <f t="shared" si="12"/>
        <v>2694.352742543535</v>
      </c>
      <c r="G67" s="69">
        <f t="shared" si="12"/>
        <v>828.3831705025332</v>
      </c>
      <c r="H67" s="69">
        <f t="shared" si="12"/>
        <v>-223.84668861646423</v>
      </c>
      <c r="I67" s="69">
        <f t="shared" si="12"/>
        <v>-673.3014408417439</v>
      </c>
      <c r="J67" s="69">
        <f t="shared" si="12"/>
        <v>-1166.2188198903732</v>
      </c>
      <c r="K67" s="69">
        <f t="shared" si="12"/>
        <v>-2184.022018355743</v>
      </c>
      <c r="L67" s="69">
        <f t="shared" si="12"/>
        <v>-3274.4220980303544</v>
      </c>
      <c r="M67" s="69">
        <f t="shared" si="12"/>
        <v>-2612.363362733333</v>
      </c>
      <c r="N67" s="69">
        <f t="shared" si="12"/>
        <v>-1301.5673527333347</v>
      </c>
      <c r="O67" s="69">
        <f t="shared" si="12"/>
        <v>100.98437796666622</v>
      </c>
    </row>
    <row r="68" spans="1:15" ht="25.5">
      <c r="A68" s="96" t="s">
        <v>97</v>
      </c>
      <c r="C68" s="67">
        <f>C67*$B$3</f>
        <v>133.66365644602556</v>
      </c>
      <c r="D68" s="67">
        <f aca="true" t="shared" si="13" ref="D68:O68">D67*$B$3</f>
        <v>670.2900847432735</v>
      </c>
      <c r="E68" s="67">
        <f t="shared" si="13"/>
        <v>974.3583815213259</v>
      </c>
      <c r="F68" s="67">
        <f t="shared" si="13"/>
        <v>943.0234598902372</v>
      </c>
      <c r="G68" s="67">
        <f t="shared" si="13"/>
        <v>289.9341096758866</v>
      </c>
      <c r="H68" s="67">
        <f t="shared" si="13"/>
        <v>-78.34634101576248</v>
      </c>
      <c r="I68" s="67">
        <f t="shared" si="13"/>
        <v>-235.65550429461035</v>
      </c>
      <c r="J68" s="67">
        <f t="shared" si="13"/>
        <v>-408.1765869616306</v>
      </c>
      <c r="K68" s="67">
        <f t="shared" si="13"/>
        <v>-764.40770642451</v>
      </c>
      <c r="L68" s="67">
        <f t="shared" si="13"/>
        <v>-1146.047734310624</v>
      </c>
      <c r="M68" s="67">
        <f t="shared" si="13"/>
        <v>-914.3271769566664</v>
      </c>
      <c r="N68" s="67">
        <f t="shared" si="13"/>
        <v>-455.5485734566671</v>
      </c>
      <c r="O68" s="67">
        <f t="shared" si="13"/>
        <v>35.34453228833317</v>
      </c>
    </row>
    <row r="70" spans="1:15" ht="12.75">
      <c r="A70" s="1" t="s">
        <v>89</v>
      </c>
      <c r="B70">
        <v>0</v>
      </c>
      <c r="C70" s="67">
        <f>B70+C68</f>
        <v>133.66365644602556</v>
      </c>
      <c r="D70" s="67">
        <f aca="true" t="shared" si="14" ref="D70:O70">C70+D68</f>
        <v>803.9537411892991</v>
      </c>
      <c r="E70" s="67">
        <f t="shared" si="14"/>
        <v>1778.3121227106249</v>
      </c>
      <c r="F70" s="67">
        <f t="shared" si="14"/>
        <v>2721.335582600862</v>
      </c>
      <c r="G70" s="67">
        <f t="shared" si="14"/>
        <v>3011.2696922767486</v>
      </c>
      <c r="H70" s="67">
        <f t="shared" si="14"/>
        <v>2932.9233512609862</v>
      </c>
      <c r="I70" s="67">
        <f t="shared" si="14"/>
        <v>2697.267846966376</v>
      </c>
      <c r="J70" s="67">
        <f t="shared" si="14"/>
        <v>2289.0912600047454</v>
      </c>
      <c r="K70" s="67">
        <f t="shared" si="14"/>
        <v>1524.6835535802354</v>
      </c>
      <c r="L70" s="67">
        <f t="shared" si="14"/>
        <v>378.6358192696114</v>
      </c>
      <c r="M70" s="67">
        <f t="shared" si="14"/>
        <v>-535.6913576870551</v>
      </c>
      <c r="N70" s="67">
        <f t="shared" si="14"/>
        <v>-991.2399311437222</v>
      </c>
      <c r="O70" s="67">
        <f t="shared" si="14"/>
        <v>-955.895398855389</v>
      </c>
    </row>
    <row r="72" spans="1:15" ht="12.75">
      <c r="A72" s="1" t="s">
        <v>77</v>
      </c>
      <c r="C72" s="67">
        <f>IF(C70&gt;0,C70,0)</f>
        <v>133.66365644602556</v>
      </c>
      <c r="D72" s="67">
        <f aca="true" t="shared" si="15" ref="D72:O72">IF(D70&gt;0,D70,0)</f>
        <v>803.9537411892991</v>
      </c>
      <c r="E72" s="67">
        <f t="shared" si="15"/>
        <v>1778.3121227106249</v>
      </c>
      <c r="F72" s="67">
        <f t="shared" si="15"/>
        <v>2721.335582600862</v>
      </c>
      <c r="G72" s="67">
        <f t="shared" si="15"/>
        <v>3011.2696922767486</v>
      </c>
      <c r="H72" s="67">
        <f t="shared" si="15"/>
        <v>2932.9233512609862</v>
      </c>
      <c r="I72" s="67">
        <f t="shared" si="15"/>
        <v>2697.267846966376</v>
      </c>
      <c r="J72" s="67">
        <f t="shared" si="15"/>
        <v>2289.0912600047454</v>
      </c>
      <c r="K72" s="67">
        <f t="shared" si="15"/>
        <v>1524.6835535802354</v>
      </c>
      <c r="L72" s="67">
        <f t="shared" si="15"/>
        <v>378.6358192696114</v>
      </c>
      <c r="M72" s="67">
        <f t="shared" si="15"/>
        <v>0</v>
      </c>
      <c r="N72" s="67">
        <f t="shared" si="15"/>
        <v>0</v>
      </c>
      <c r="O72" s="67">
        <f t="shared" si="15"/>
        <v>0</v>
      </c>
    </row>
    <row r="73" spans="1:15" ht="12.75">
      <c r="A73" s="1" t="s">
        <v>96</v>
      </c>
      <c r="C73" s="67">
        <f>IF(C70&lt;0,-C70,0)</f>
        <v>0</v>
      </c>
      <c r="D73" s="67">
        <f aca="true" t="shared" si="16" ref="D73:O73">IF(D70&lt;0,-D70,0)</f>
        <v>0</v>
      </c>
      <c r="E73" s="67">
        <f t="shared" si="16"/>
        <v>0</v>
      </c>
      <c r="F73" s="67">
        <f t="shared" si="16"/>
        <v>0</v>
      </c>
      <c r="G73" s="67">
        <f t="shared" si="16"/>
        <v>0</v>
      </c>
      <c r="H73" s="67">
        <f t="shared" si="16"/>
        <v>0</v>
      </c>
      <c r="I73" s="67">
        <f t="shared" si="16"/>
        <v>0</v>
      </c>
      <c r="J73" s="67">
        <f t="shared" si="16"/>
        <v>0</v>
      </c>
      <c r="K73" s="67">
        <f t="shared" si="16"/>
        <v>0</v>
      </c>
      <c r="L73" s="67">
        <f t="shared" si="16"/>
        <v>0</v>
      </c>
      <c r="M73" s="67">
        <f t="shared" si="16"/>
        <v>535.6913576870551</v>
      </c>
      <c r="N73" s="67">
        <f t="shared" si="16"/>
        <v>991.2399311437222</v>
      </c>
      <c r="O73" s="67">
        <f t="shared" si="16"/>
        <v>955.895398855389</v>
      </c>
    </row>
  </sheetData>
  <sheetProtection/>
  <printOptions/>
  <pageMargins left="0.7" right="0.7" top="0.75" bottom="0.75" header="0.3" footer="0.3"/>
  <pageSetup horizontalDpi="600" verticalDpi="600" orientation="landscape" scale="53" r:id="rId1"/>
  <headerFooter>
    <oddFooter>&amp;L&amp;D &amp;T &amp;F &amp;C&amp;A&amp;R&amp;P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57421875" style="0" customWidth="1"/>
    <col min="2" max="16" width="10.7109375" style="1" customWidth="1"/>
    <col min="17" max="17" width="10.7109375" style="0" customWidth="1"/>
  </cols>
  <sheetData>
    <row r="1" spans="1:6" ht="12.75">
      <c r="A1" s="54" t="s">
        <v>0</v>
      </c>
      <c r="B1" s="43"/>
      <c r="C1" s="2" t="s">
        <v>2</v>
      </c>
      <c r="D1"/>
      <c r="E1" s="3"/>
      <c r="F1" s="4" t="s">
        <v>3</v>
      </c>
    </row>
    <row r="2" spans="1:12" ht="12.75">
      <c r="A2" t="s">
        <v>1</v>
      </c>
      <c r="K2"/>
      <c r="L2"/>
    </row>
    <row r="3" spans="1:17" ht="12.75">
      <c r="A3" s="57"/>
      <c r="B3" s="53"/>
      <c r="C3" s="53"/>
      <c r="D3" s="53"/>
      <c r="E3" s="53"/>
      <c r="F3" s="53"/>
      <c r="G3" s="53"/>
      <c r="H3" s="53"/>
      <c r="I3" s="53"/>
      <c r="J3" s="53"/>
      <c r="K3" s="57"/>
      <c r="L3" s="57"/>
      <c r="M3" s="53"/>
      <c r="N3" s="53"/>
      <c r="O3" s="53"/>
      <c r="P3" s="53"/>
      <c r="Q3" s="57"/>
    </row>
    <row r="4" spans="1:12" ht="12.75">
      <c r="A4" s="55" t="s">
        <v>24</v>
      </c>
      <c r="K4"/>
      <c r="L4"/>
    </row>
    <row r="5" spans="2:5" ht="12.75">
      <c r="B5" s="44" t="s">
        <v>16</v>
      </c>
      <c r="E5" s="44" t="s">
        <v>15</v>
      </c>
    </row>
    <row r="6" spans="1:62" s="8" customFormat="1" ht="12.75">
      <c r="A6" s="6"/>
      <c r="B6" s="61">
        <v>2008</v>
      </c>
      <c r="C6" s="61">
        <f>B6+1</f>
        <v>2009</v>
      </c>
      <c r="D6" s="61">
        <f aca="true" t="shared" si="0" ref="D6:Q6">C6+1</f>
        <v>2010</v>
      </c>
      <c r="E6" s="7">
        <f t="shared" si="0"/>
        <v>2011</v>
      </c>
      <c r="F6" s="7">
        <f t="shared" si="0"/>
        <v>2012</v>
      </c>
      <c r="G6" s="7">
        <f t="shared" si="0"/>
        <v>2013</v>
      </c>
      <c r="H6" s="7">
        <f t="shared" si="0"/>
        <v>2014</v>
      </c>
      <c r="I6" s="7">
        <f t="shared" si="0"/>
        <v>2015</v>
      </c>
      <c r="J6" s="7">
        <f t="shared" si="0"/>
        <v>2016</v>
      </c>
      <c r="K6" s="7">
        <f t="shared" si="0"/>
        <v>2017</v>
      </c>
      <c r="L6" s="7">
        <f t="shared" si="0"/>
        <v>2018</v>
      </c>
      <c r="M6" s="7">
        <f t="shared" si="0"/>
        <v>2019</v>
      </c>
      <c r="N6" s="7">
        <f t="shared" si="0"/>
        <v>2020</v>
      </c>
      <c r="O6" s="7">
        <f t="shared" si="0"/>
        <v>2021</v>
      </c>
      <c r="P6" s="7">
        <f t="shared" si="0"/>
        <v>2022</v>
      </c>
      <c r="Q6" s="7">
        <f t="shared" si="0"/>
        <v>2023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17" ht="12.75">
      <c r="A7" s="9" t="s">
        <v>4</v>
      </c>
      <c r="B7" s="41">
        <v>100000</v>
      </c>
      <c r="C7" s="42">
        <f>B11</f>
        <v>110000</v>
      </c>
      <c r="D7" s="42">
        <f>C11</f>
        <v>120700</v>
      </c>
      <c r="E7" s="42">
        <f>D11</f>
        <v>132149</v>
      </c>
      <c r="F7" s="42">
        <f>E11</f>
        <v>144399.43000000002</v>
      </c>
      <c r="G7" s="10">
        <f aca="true" t="shared" si="1" ref="G7:Q7">F11</f>
        <v>157507.39010000002</v>
      </c>
      <c r="H7" s="10">
        <f t="shared" si="1"/>
        <v>171532.90740700002</v>
      </c>
      <c r="I7" s="10">
        <f t="shared" si="1"/>
        <v>171532.90740700002</v>
      </c>
      <c r="J7" s="10">
        <f t="shared" si="1"/>
        <v>166532.90740700002</v>
      </c>
      <c r="K7" s="10">
        <f t="shared" si="1"/>
        <v>161532.90740700002</v>
      </c>
      <c r="L7" s="10">
        <f t="shared" si="1"/>
        <v>156532.90740700002</v>
      </c>
      <c r="M7" s="10">
        <f t="shared" si="1"/>
        <v>151532.90740700002</v>
      </c>
      <c r="N7" s="10">
        <f t="shared" si="1"/>
        <v>151532.90740700002</v>
      </c>
      <c r="O7" s="10">
        <f t="shared" si="1"/>
        <v>151532.90740700002</v>
      </c>
      <c r="P7" s="10">
        <f t="shared" si="1"/>
        <v>151532.90740700002</v>
      </c>
      <c r="Q7" s="10">
        <f t="shared" si="1"/>
        <v>151532.90740700002</v>
      </c>
    </row>
    <row r="8" spans="1:17" ht="12.75">
      <c r="A8" s="47" t="s">
        <v>36</v>
      </c>
      <c r="B8" s="11">
        <f>B20*25%</f>
        <v>2500</v>
      </c>
      <c r="C8" s="11">
        <f aca="true" t="shared" si="2" ref="C8:Q8">C20*25%</f>
        <v>2675</v>
      </c>
      <c r="D8" s="11">
        <f t="shared" si="2"/>
        <v>2862.25</v>
      </c>
      <c r="E8" s="11">
        <f t="shared" si="2"/>
        <v>3062.6075</v>
      </c>
      <c r="F8" s="11">
        <f t="shared" si="2"/>
        <v>3276.990025</v>
      </c>
      <c r="G8" s="11">
        <f t="shared" si="2"/>
        <v>3506.3793267500005</v>
      </c>
      <c r="H8" s="11">
        <f t="shared" si="2"/>
        <v>0</v>
      </c>
      <c r="I8" s="11">
        <f t="shared" si="2"/>
        <v>0</v>
      </c>
      <c r="J8" s="11">
        <f t="shared" si="2"/>
        <v>0</v>
      </c>
      <c r="K8" s="11">
        <f t="shared" si="2"/>
        <v>0</v>
      </c>
      <c r="L8" s="11">
        <f t="shared" si="2"/>
        <v>0</v>
      </c>
      <c r="M8" s="11">
        <f t="shared" si="2"/>
        <v>0</v>
      </c>
      <c r="N8" s="11">
        <f t="shared" si="2"/>
        <v>0</v>
      </c>
      <c r="O8" s="11">
        <f t="shared" si="2"/>
        <v>0</v>
      </c>
      <c r="P8" s="11">
        <f t="shared" si="2"/>
        <v>0</v>
      </c>
      <c r="Q8" s="11">
        <f t="shared" si="2"/>
        <v>0</v>
      </c>
    </row>
    <row r="9" spans="1:17" ht="12.75">
      <c r="A9" s="47" t="s">
        <v>18</v>
      </c>
      <c r="B9" s="11">
        <f aca="true" t="shared" si="3" ref="B9:Q9">B20-B8</f>
        <v>7500</v>
      </c>
      <c r="C9" s="11">
        <f t="shared" si="3"/>
        <v>8025</v>
      </c>
      <c r="D9" s="11">
        <f t="shared" si="3"/>
        <v>8586.75</v>
      </c>
      <c r="E9" s="11">
        <f t="shared" si="3"/>
        <v>9187.8225</v>
      </c>
      <c r="F9" s="11">
        <f t="shared" si="3"/>
        <v>9830.970075000001</v>
      </c>
      <c r="G9" s="11">
        <f t="shared" si="3"/>
        <v>10519.137980250001</v>
      </c>
      <c r="H9" s="11">
        <f t="shared" si="3"/>
        <v>0</v>
      </c>
      <c r="I9" s="11">
        <f t="shared" si="3"/>
        <v>0</v>
      </c>
      <c r="J9" s="11">
        <f t="shared" si="3"/>
        <v>0</v>
      </c>
      <c r="K9" s="11">
        <f t="shared" si="3"/>
        <v>0</v>
      </c>
      <c r="L9" s="11">
        <f t="shared" si="3"/>
        <v>0</v>
      </c>
      <c r="M9" s="11">
        <f t="shared" si="3"/>
        <v>0</v>
      </c>
      <c r="N9" s="11">
        <f t="shared" si="3"/>
        <v>0</v>
      </c>
      <c r="O9" s="11">
        <f t="shared" si="3"/>
        <v>0</v>
      </c>
      <c r="P9" s="11">
        <f t="shared" si="3"/>
        <v>0</v>
      </c>
      <c r="Q9" s="11">
        <f t="shared" si="3"/>
        <v>0</v>
      </c>
    </row>
    <row r="10" spans="1:17" ht="12.75">
      <c r="A10" s="47" t="s">
        <v>19</v>
      </c>
      <c r="B10" s="11"/>
      <c r="C10" s="11"/>
      <c r="D10" s="11"/>
      <c r="E10" s="11"/>
      <c r="F10" s="11"/>
      <c r="G10" s="11"/>
      <c r="H10" s="11"/>
      <c r="I10" s="64">
        <f>-I68</f>
        <v>-5000</v>
      </c>
      <c r="J10" s="64">
        <f>-J68</f>
        <v>-5000</v>
      </c>
      <c r="K10" s="64">
        <f>-K68</f>
        <v>-5000</v>
      </c>
      <c r="L10" s="64">
        <f>-L68</f>
        <v>-5000</v>
      </c>
      <c r="M10" s="64"/>
      <c r="N10" s="64"/>
      <c r="O10" s="64"/>
      <c r="P10" s="64"/>
      <c r="Q10" s="64"/>
    </row>
    <row r="11" spans="1:17" ht="12.75">
      <c r="A11" s="9" t="s">
        <v>10</v>
      </c>
      <c r="B11" s="12">
        <f>SUM(B7:B10)</f>
        <v>110000</v>
      </c>
      <c r="C11" s="12">
        <f aca="true" t="shared" si="4" ref="C11:Q11">SUM(C7:C10)</f>
        <v>120700</v>
      </c>
      <c r="D11" s="12">
        <f t="shared" si="4"/>
        <v>132149</v>
      </c>
      <c r="E11" s="12">
        <f t="shared" si="4"/>
        <v>144399.43000000002</v>
      </c>
      <c r="F11" s="12">
        <f t="shared" si="4"/>
        <v>157507.39010000002</v>
      </c>
      <c r="G11" s="12">
        <f t="shared" si="4"/>
        <v>171532.90740700002</v>
      </c>
      <c r="H11" s="12">
        <f t="shared" si="4"/>
        <v>171532.90740700002</v>
      </c>
      <c r="I11" s="12">
        <f t="shared" si="4"/>
        <v>166532.90740700002</v>
      </c>
      <c r="J11" s="12">
        <f t="shared" si="4"/>
        <v>161532.90740700002</v>
      </c>
      <c r="K11" s="12">
        <f t="shared" si="4"/>
        <v>156532.90740700002</v>
      </c>
      <c r="L11" s="12">
        <f t="shared" si="4"/>
        <v>151532.90740700002</v>
      </c>
      <c r="M11" s="12">
        <f t="shared" si="4"/>
        <v>151532.90740700002</v>
      </c>
      <c r="N11" s="12">
        <f t="shared" si="4"/>
        <v>151532.90740700002</v>
      </c>
      <c r="O11" s="12">
        <f t="shared" si="4"/>
        <v>151532.90740700002</v>
      </c>
      <c r="P11" s="12">
        <f t="shared" si="4"/>
        <v>151532.90740700002</v>
      </c>
      <c r="Q11" s="12">
        <f t="shared" si="4"/>
        <v>151532.90740700002</v>
      </c>
    </row>
    <row r="12" spans="1:17" ht="12.7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2.75">
      <c r="A13" s="55" t="s">
        <v>28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9" t="s">
        <v>10</v>
      </c>
      <c r="B14" s="37">
        <f aca="true" t="shared" si="5" ref="B14:Q14">B11</f>
        <v>110000</v>
      </c>
      <c r="C14" s="37">
        <f t="shared" si="5"/>
        <v>120700</v>
      </c>
      <c r="D14" s="37">
        <f t="shared" si="5"/>
        <v>132149</v>
      </c>
      <c r="E14" s="37">
        <f t="shared" si="5"/>
        <v>144399.43000000002</v>
      </c>
      <c r="F14" s="37">
        <f t="shared" si="5"/>
        <v>157507.39010000002</v>
      </c>
      <c r="G14" s="37">
        <f t="shared" si="5"/>
        <v>171532.90740700002</v>
      </c>
      <c r="H14" s="37">
        <f t="shared" si="5"/>
        <v>171532.90740700002</v>
      </c>
      <c r="I14" s="37">
        <f t="shared" si="5"/>
        <v>166532.90740700002</v>
      </c>
      <c r="J14" s="37">
        <f t="shared" si="5"/>
        <v>161532.90740700002</v>
      </c>
      <c r="K14" s="37">
        <f t="shared" si="5"/>
        <v>156532.90740700002</v>
      </c>
      <c r="L14" s="37">
        <f t="shared" si="5"/>
        <v>151532.90740700002</v>
      </c>
      <c r="M14" s="37">
        <f t="shared" si="5"/>
        <v>151532.90740700002</v>
      </c>
      <c r="N14" s="37">
        <f t="shared" si="5"/>
        <v>151532.90740700002</v>
      </c>
      <c r="O14" s="37">
        <f t="shared" si="5"/>
        <v>151532.90740700002</v>
      </c>
      <c r="P14" s="37">
        <f t="shared" si="5"/>
        <v>151532.90740700002</v>
      </c>
      <c r="Q14" s="37">
        <f t="shared" si="5"/>
        <v>151532.90740700002</v>
      </c>
    </row>
    <row r="15" spans="1:4" ht="12.75">
      <c r="A15" s="47" t="s">
        <v>29</v>
      </c>
      <c r="B15" s="60">
        <v>-50000</v>
      </c>
      <c r="C15" s="10">
        <f>-C64</f>
        <v>-63500</v>
      </c>
      <c r="D15" s="10">
        <f>-D64</f>
        <v>-77500</v>
      </c>
    </row>
    <row r="16" spans="1:17" ht="12.75">
      <c r="A16" s="47" t="s">
        <v>30</v>
      </c>
      <c r="B16" s="10"/>
      <c r="C16" s="10"/>
      <c r="D16" s="10"/>
      <c r="E16" s="10">
        <f>-E64</f>
        <v>-91939.943</v>
      </c>
      <c r="F16" s="10">
        <f aca="true" t="shared" si="6" ref="F16:Q16">-F64</f>
        <v>-107690.68201</v>
      </c>
      <c r="G16" s="10">
        <f t="shared" si="6"/>
        <v>-124843.9727507</v>
      </c>
      <c r="H16" s="10">
        <f t="shared" si="6"/>
        <v>-141997.2634914</v>
      </c>
      <c r="I16" s="10">
        <f t="shared" si="6"/>
        <v>-154650.5542321</v>
      </c>
      <c r="J16" s="10">
        <f t="shared" si="6"/>
        <v>-167303.8449728</v>
      </c>
      <c r="K16" s="10">
        <f t="shared" si="6"/>
        <v>-179957.1357135</v>
      </c>
      <c r="L16" s="10">
        <f t="shared" si="6"/>
        <v>-191610.4264542</v>
      </c>
      <c r="M16" s="10">
        <f t="shared" si="6"/>
        <v>-206693.7171949</v>
      </c>
      <c r="N16" s="10">
        <f t="shared" si="6"/>
        <v>-220632.1079356</v>
      </c>
      <c r="O16" s="10">
        <f t="shared" si="6"/>
        <v>-233345.45567630001</v>
      </c>
      <c r="P16" s="10">
        <f t="shared" si="6"/>
        <v>-244748.00740700003</v>
      </c>
      <c r="Q16" s="10">
        <f t="shared" si="6"/>
        <v>-254748.00740700003</v>
      </c>
    </row>
    <row r="17" spans="1:17" ht="12.75">
      <c r="A17" s="5" t="s">
        <v>11</v>
      </c>
      <c r="B17" s="12">
        <f>SUM(B14:B16)</f>
        <v>60000</v>
      </c>
      <c r="C17" s="12">
        <f aca="true" t="shared" si="7" ref="C17:Q17">SUM(C14:C16)</f>
        <v>57200</v>
      </c>
      <c r="D17" s="12">
        <f t="shared" si="7"/>
        <v>54649</v>
      </c>
      <c r="E17" s="12">
        <f t="shared" si="7"/>
        <v>52459.48700000002</v>
      </c>
      <c r="F17" s="12">
        <f t="shared" si="7"/>
        <v>49816.708090000015</v>
      </c>
      <c r="G17" s="12">
        <f t="shared" si="7"/>
        <v>46688.934656300014</v>
      </c>
      <c r="H17" s="12">
        <f t="shared" si="7"/>
        <v>29535.643915600027</v>
      </c>
      <c r="I17" s="12">
        <f t="shared" si="7"/>
        <v>11882.353174900025</v>
      </c>
      <c r="J17" s="12">
        <f t="shared" si="7"/>
        <v>-5770.937565799977</v>
      </c>
      <c r="K17" s="12">
        <f t="shared" si="7"/>
        <v>-23424.22830649998</v>
      </c>
      <c r="L17" s="12">
        <f t="shared" si="7"/>
        <v>-40077.51904719998</v>
      </c>
      <c r="M17" s="12">
        <f t="shared" si="7"/>
        <v>-55160.80978789998</v>
      </c>
      <c r="N17" s="12">
        <f t="shared" si="7"/>
        <v>-69099.20052859999</v>
      </c>
      <c r="O17" s="12">
        <f t="shared" si="7"/>
        <v>-81812.5482693</v>
      </c>
      <c r="P17" s="12">
        <f t="shared" si="7"/>
        <v>-93215.1</v>
      </c>
      <c r="Q17" s="12">
        <f t="shared" si="7"/>
        <v>-103215.1</v>
      </c>
    </row>
    <row r="18" spans="1:17" ht="12.7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2.75">
      <c r="A19" s="56" t="s">
        <v>25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5" t="s">
        <v>5</v>
      </c>
      <c r="B20" s="40">
        <v>10000</v>
      </c>
      <c r="C20" s="16">
        <f>B20*(1+$B$21)</f>
        <v>10700</v>
      </c>
      <c r="D20" s="16">
        <f>C20*(1+$B$21)</f>
        <v>11449</v>
      </c>
      <c r="E20" s="16">
        <f>D20*(1+$B$21)</f>
        <v>12250.43</v>
      </c>
      <c r="F20" s="16">
        <f>E20*(1+$B$21)</f>
        <v>13107.9601</v>
      </c>
      <c r="G20" s="16">
        <f>F20*(1+$B$21)</f>
        <v>14025.517307000002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.75">
      <c r="A21" s="38" t="s">
        <v>17</v>
      </c>
      <c r="B21" s="46">
        <v>0.07</v>
      </c>
      <c r="C21" s="17"/>
      <c r="D21" s="17"/>
      <c r="E21" s="17"/>
      <c r="F21" s="17"/>
      <c r="G21" s="17"/>
      <c r="H21" s="17"/>
      <c r="I21" s="17"/>
      <c r="J21" s="17"/>
      <c r="K21" s="18"/>
      <c r="L21" s="18"/>
      <c r="M21" s="18"/>
      <c r="N21" s="18"/>
      <c r="O21" s="18"/>
      <c r="P21" s="18"/>
      <c r="Q21" s="18"/>
    </row>
    <row r="22" spans="1:17" ht="12.75">
      <c r="A22" s="5" t="s">
        <v>6</v>
      </c>
      <c r="B22" s="40">
        <v>10</v>
      </c>
      <c r="C22" s="17" t="s">
        <v>7</v>
      </c>
      <c r="D22" s="17"/>
      <c r="E22" s="17"/>
      <c r="F22" s="17"/>
      <c r="G22" s="17"/>
      <c r="H22" s="17"/>
      <c r="I22" s="17"/>
      <c r="J22" s="17"/>
      <c r="K22" s="18"/>
      <c r="L22" s="18"/>
      <c r="M22" s="18"/>
      <c r="N22" s="18"/>
      <c r="O22" s="18"/>
      <c r="P22" s="18"/>
      <c r="Q22" s="18"/>
    </row>
    <row r="23" ht="12.75">
      <c r="Q23" s="1"/>
    </row>
    <row r="24" spans="2:62" s="20" customFormat="1" ht="12.75">
      <c r="B24" s="21">
        <v>1</v>
      </c>
      <c r="C24" s="21">
        <v>2</v>
      </c>
      <c r="D24" s="21">
        <v>3</v>
      </c>
      <c r="E24" s="21">
        <v>4</v>
      </c>
      <c r="F24" s="21">
        <v>5</v>
      </c>
      <c r="G24" s="21">
        <v>6</v>
      </c>
      <c r="H24" s="21">
        <v>7</v>
      </c>
      <c r="I24" s="21">
        <v>8</v>
      </c>
      <c r="J24" s="21">
        <v>9</v>
      </c>
      <c r="K24" s="21">
        <v>10</v>
      </c>
      <c r="L24" s="21">
        <v>11</v>
      </c>
      <c r="M24" s="21">
        <v>12</v>
      </c>
      <c r="N24" s="21">
        <v>13</v>
      </c>
      <c r="O24" s="21">
        <v>14</v>
      </c>
      <c r="P24" s="21">
        <v>15</v>
      </c>
      <c r="Q24" s="21">
        <v>16</v>
      </c>
      <c r="R24" s="21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</row>
    <row r="25" ht="12.75">
      <c r="Q25" s="1"/>
    </row>
    <row r="26" spans="1:17" ht="12.75">
      <c r="A26" s="22">
        <v>2008</v>
      </c>
      <c r="B26" s="23">
        <f>IF(B$24&lt;=$B$22,$B$20/$B$22,0)</f>
        <v>1000</v>
      </c>
      <c r="C26" s="23">
        <f aca="true" t="shared" si="8" ref="C26:Q26">IF(C24&lt;=$B$22,$B$20/$B$22,0)</f>
        <v>1000</v>
      </c>
      <c r="D26" s="23">
        <f t="shared" si="8"/>
        <v>1000</v>
      </c>
      <c r="E26" s="23">
        <f t="shared" si="8"/>
        <v>1000</v>
      </c>
      <c r="F26" s="23">
        <f t="shared" si="8"/>
        <v>1000</v>
      </c>
      <c r="G26" s="23">
        <f t="shared" si="8"/>
        <v>1000</v>
      </c>
      <c r="H26" s="23">
        <f t="shared" si="8"/>
        <v>1000</v>
      </c>
      <c r="I26" s="23">
        <f>IF(I24&lt;=$B$22,$B$20/$B$22,0)</f>
        <v>1000</v>
      </c>
      <c r="J26" s="23">
        <f>IF(J24&lt;=$B$22,$B$20/$B$22,0)</f>
        <v>1000</v>
      </c>
      <c r="K26" s="23">
        <f t="shared" si="8"/>
        <v>1000</v>
      </c>
      <c r="L26" s="23">
        <f t="shared" si="8"/>
        <v>0</v>
      </c>
      <c r="M26" s="23">
        <f t="shared" si="8"/>
        <v>0</v>
      </c>
      <c r="N26" s="23">
        <f t="shared" si="8"/>
        <v>0</v>
      </c>
      <c r="O26" s="23">
        <f t="shared" si="8"/>
        <v>0</v>
      </c>
      <c r="P26" s="23">
        <f t="shared" si="8"/>
        <v>0</v>
      </c>
      <c r="Q26" s="23">
        <f t="shared" si="8"/>
        <v>0</v>
      </c>
    </row>
    <row r="27" spans="1:17" ht="12.75">
      <c r="A27" s="22">
        <f>1+A26</f>
        <v>2009</v>
      </c>
      <c r="B27" s="24"/>
      <c r="C27" s="23">
        <f>IF(B$24&lt;=$B$22,$C$20/$B$22,0)</f>
        <v>1070</v>
      </c>
      <c r="D27" s="23">
        <f aca="true" t="shared" si="9" ref="D27:Q27">IF(C$24&lt;=$B$22,$C$20/$B$22,0)</f>
        <v>1070</v>
      </c>
      <c r="E27" s="23">
        <f t="shared" si="9"/>
        <v>1070</v>
      </c>
      <c r="F27" s="23">
        <f t="shared" si="9"/>
        <v>1070</v>
      </c>
      <c r="G27" s="23">
        <f t="shared" si="9"/>
        <v>1070</v>
      </c>
      <c r="H27" s="23">
        <f t="shared" si="9"/>
        <v>1070</v>
      </c>
      <c r="I27" s="23">
        <f>IF(H$24&lt;=$B$22,$C$20/$B$22,0)</f>
        <v>1070</v>
      </c>
      <c r="J27" s="23">
        <f t="shared" si="9"/>
        <v>1070</v>
      </c>
      <c r="K27" s="23">
        <f t="shared" si="9"/>
        <v>1070</v>
      </c>
      <c r="L27" s="23">
        <f t="shared" si="9"/>
        <v>1070</v>
      </c>
      <c r="M27" s="23">
        <f t="shared" si="9"/>
        <v>0</v>
      </c>
      <c r="N27" s="23">
        <f t="shared" si="9"/>
        <v>0</v>
      </c>
      <c r="O27" s="23">
        <f t="shared" si="9"/>
        <v>0</v>
      </c>
      <c r="P27" s="23">
        <f t="shared" si="9"/>
        <v>0</v>
      </c>
      <c r="Q27" s="23">
        <f t="shared" si="9"/>
        <v>0</v>
      </c>
    </row>
    <row r="28" spans="1:17" ht="12.75">
      <c r="A28" s="22">
        <f aca="true" t="shared" si="10" ref="A28:A41">1+A27</f>
        <v>2010</v>
      </c>
      <c r="B28" s="25"/>
      <c r="C28" s="24"/>
      <c r="D28" s="23">
        <f>IF(B$24&lt;=$B$22,$D$20/$B$22,0)</f>
        <v>1144.9</v>
      </c>
      <c r="E28" s="23">
        <f aca="true" t="shared" si="11" ref="E28:Q28">IF(C$24&lt;=$B$22,$D$20/$B$22,0)</f>
        <v>1144.9</v>
      </c>
      <c r="F28" s="23">
        <f t="shared" si="11"/>
        <v>1144.9</v>
      </c>
      <c r="G28" s="23">
        <f t="shared" si="11"/>
        <v>1144.9</v>
      </c>
      <c r="H28" s="23">
        <f t="shared" si="11"/>
        <v>1144.9</v>
      </c>
      <c r="I28" s="23">
        <f t="shared" si="11"/>
        <v>1144.9</v>
      </c>
      <c r="J28" s="23">
        <f t="shared" si="11"/>
        <v>1144.9</v>
      </c>
      <c r="K28" s="23">
        <f t="shared" si="11"/>
        <v>1144.9</v>
      </c>
      <c r="L28" s="23">
        <f t="shared" si="11"/>
        <v>1144.9</v>
      </c>
      <c r="M28" s="23">
        <f t="shared" si="11"/>
        <v>1144.9</v>
      </c>
      <c r="N28" s="23">
        <f t="shared" si="11"/>
        <v>0</v>
      </c>
      <c r="O28" s="23">
        <f t="shared" si="11"/>
        <v>0</v>
      </c>
      <c r="P28" s="23">
        <f t="shared" si="11"/>
        <v>0</v>
      </c>
      <c r="Q28" s="23">
        <f t="shared" si="11"/>
        <v>0</v>
      </c>
    </row>
    <row r="29" spans="1:17" ht="12.75">
      <c r="A29" s="15">
        <f t="shared" si="10"/>
        <v>2011</v>
      </c>
      <c r="B29" s="39"/>
      <c r="C29" s="39"/>
      <c r="D29" s="39"/>
      <c r="E29" s="31">
        <f>IF(B$24&lt;=$B$22,$E$20/$B$22,0)</f>
        <v>1225.0430000000001</v>
      </c>
      <c r="F29" s="31">
        <f aca="true" t="shared" si="12" ref="F29:Q29">IF(C$24&lt;=$B$22,$E$20/$B$22,0)</f>
        <v>1225.0430000000001</v>
      </c>
      <c r="G29" s="31">
        <f t="shared" si="12"/>
        <v>1225.0430000000001</v>
      </c>
      <c r="H29" s="31">
        <f t="shared" si="12"/>
        <v>1225.0430000000001</v>
      </c>
      <c r="I29" s="31">
        <f t="shared" si="12"/>
        <v>1225.0430000000001</v>
      </c>
      <c r="J29" s="31">
        <f t="shared" si="12"/>
        <v>1225.0430000000001</v>
      </c>
      <c r="K29" s="31">
        <f t="shared" si="12"/>
        <v>1225.0430000000001</v>
      </c>
      <c r="L29" s="31">
        <f t="shared" si="12"/>
        <v>1225.0430000000001</v>
      </c>
      <c r="M29" s="31">
        <f t="shared" si="12"/>
        <v>1225.0430000000001</v>
      </c>
      <c r="N29" s="31">
        <f t="shared" si="12"/>
        <v>1225.0430000000001</v>
      </c>
      <c r="O29" s="31">
        <f t="shared" si="12"/>
        <v>0</v>
      </c>
      <c r="P29" s="31">
        <f t="shared" si="12"/>
        <v>0</v>
      </c>
      <c r="Q29" s="31">
        <f t="shared" si="12"/>
        <v>0</v>
      </c>
    </row>
    <row r="30" spans="1:17" ht="12.75">
      <c r="A30" s="15">
        <f t="shared" si="10"/>
        <v>2012</v>
      </c>
      <c r="B30" s="39"/>
      <c r="C30" s="39"/>
      <c r="D30" s="39"/>
      <c r="E30" s="39"/>
      <c r="F30" s="31">
        <f aca="true" t="shared" si="13" ref="F30:Q30">IF(B$24&lt;=$B$22,$F$20/$B$22,0)</f>
        <v>1310.79601</v>
      </c>
      <c r="G30" s="31">
        <f t="shared" si="13"/>
        <v>1310.79601</v>
      </c>
      <c r="H30" s="31">
        <f t="shared" si="13"/>
        <v>1310.79601</v>
      </c>
      <c r="I30" s="31">
        <f t="shared" si="13"/>
        <v>1310.79601</v>
      </c>
      <c r="J30" s="31">
        <f t="shared" si="13"/>
        <v>1310.79601</v>
      </c>
      <c r="K30" s="31">
        <f t="shared" si="13"/>
        <v>1310.79601</v>
      </c>
      <c r="L30" s="31">
        <f t="shared" si="13"/>
        <v>1310.79601</v>
      </c>
      <c r="M30" s="31">
        <f t="shared" si="13"/>
        <v>1310.79601</v>
      </c>
      <c r="N30" s="31">
        <f t="shared" si="13"/>
        <v>1310.79601</v>
      </c>
      <c r="O30" s="31">
        <f t="shared" si="13"/>
        <v>1310.79601</v>
      </c>
      <c r="P30" s="31">
        <f t="shared" si="13"/>
        <v>0</v>
      </c>
      <c r="Q30" s="31">
        <f t="shared" si="13"/>
        <v>0</v>
      </c>
    </row>
    <row r="31" spans="1:17" ht="12.75">
      <c r="A31" s="15">
        <f t="shared" si="10"/>
        <v>2013</v>
      </c>
      <c r="G31" s="26">
        <f aca="true" t="shared" si="14" ref="G31:Q31">IF(B$24&lt;=$B$22,$G$20/$B$22,0)</f>
        <v>1402.5517307000002</v>
      </c>
      <c r="H31" s="26">
        <f t="shared" si="14"/>
        <v>1402.5517307000002</v>
      </c>
      <c r="I31" s="26">
        <f t="shared" si="14"/>
        <v>1402.5517307000002</v>
      </c>
      <c r="J31" s="26">
        <f t="shared" si="14"/>
        <v>1402.5517307000002</v>
      </c>
      <c r="K31" s="26">
        <f t="shared" si="14"/>
        <v>1402.5517307000002</v>
      </c>
      <c r="L31" s="26">
        <f t="shared" si="14"/>
        <v>1402.5517307000002</v>
      </c>
      <c r="M31" s="26">
        <f t="shared" si="14"/>
        <v>1402.5517307000002</v>
      </c>
      <c r="N31" s="26">
        <f t="shared" si="14"/>
        <v>1402.5517307000002</v>
      </c>
      <c r="O31" s="26">
        <f t="shared" si="14"/>
        <v>1402.5517307000002</v>
      </c>
      <c r="P31" s="26">
        <f t="shared" si="14"/>
        <v>1402.5517307000002</v>
      </c>
      <c r="Q31" s="26">
        <f t="shared" si="14"/>
        <v>0</v>
      </c>
    </row>
    <row r="32" spans="1:17" ht="12.75">
      <c r="A32" s="15">
        <f t="shared" si="10"/>
        <v>2014</v>
      </c>
      <c r="H32" s="26">
        <f aca="true" t="shared" si="15" ref="H32:Q32">IF(B$24&lt;=$B$22,$H$20/$B$22,0)</f>
        <v>0</v>
      </c>
      <c r="I32" s="26">
        <f t="shared" si="15"/>
        <v>0</v>
      </c>
      <c r="J32" s="26">
        <f t="shared" si="15"/>
        <v>0</v>
      </c>
      <c r="K32" s="26">
        <f t="shared" si="15"/>
        <v>0</v>
      </c>
      <c r="L32" s="26">
        <f t="shared" si="15"/>
        <v>0</v>
      </c>
      <c r="M32" s="26">
        <f t="shared" si="15"/>
        <v>0</v>
      </c>
      <c r="N32" s="26">
        <f t="shared" si="15"/>
        <v>0</v>
      </c>
      <c r="O32" s="26">
        <f t="shared" si="15"/>
        <v>0</v>
      </c>
      <c r="P32" s="26">
        <f t="shared" si="15"/>
        <v>0</v>
      </c>
      <c r="Q32" s="26">
        <f t="shared" si="15"/>
        <v>0</v>
      </c>
    </row>
    <row r="33" spans="1:17" ht="12.75">
      <c r="A33" s="15">
        <f t="shared" si="10"/>
        <v>2015</v>
      </c>
      <c r="I33" s="26">
        <f aca="true" t="shared" si="16" ref="I33:Q33">IF(B$24&lt;=$B$22,$I$20/$B$22,0)</f>
        <v>0</v>
      </c>
      <c r="J33" s="26">
        <f t="shared" si="16"/>
        <v>0</v>
      </c>
      <c r="K33" s="26">
        <f t="shared" si="16"/>
        <v>0</v>
      </c>
      <c r="L33" s="26">
        <f t="shared" si="16"/>
        <v>0</v>
      </c>
      <c r="M33" s="26">
        <f t="shared" si="16"/>
        <v>0</v>
      </c>
      <c r="N33" s="26">
        <f t="shared" si="16"/>
        <v>0</v>
      </c>
      <c r="O33" s="26">
        <f t="shared" si="16"/>
        <v>0</v>
      </c>
      <c r="P33" s="26">
        <f t="shared" si="16"/>
        <v>0</v>
      </c>
      <c r="Q33" s="26">
        <f t="shared" si="16"/>
        <v>0</v>
      </c>
    </row>
    <row r="34" spans="1:17" ht="12.75">
      <c r="A34" s="15">
        <f t="shared" si="10"/>
        <v>2016</v>
      </c>
      <c r="J34" s="26">
        <f aca="true" t="shared" si="17" ref="J34:Q34">IF(B$24&lt;=$B$22,$J$20/$B$22,0)</f>
        <v>0</v>
      </c>
      <c r="K34" s="26">
        <f t="shared" si="17"/>
        <v>0</v>
      </c>
      <c r="L34" s="26">
        <f t="shared" si="17"/>
        <v>0</v>
      </c>
      <c r="M34" s="26">
        <f t="shared" si="17"/>
        <v>0</v>
      </c>
      <c r="N34" s="26">
        <f t="shared" si="17"/>
        <v>0</v>
      </c>
      <c r="O34" s="26">
        <f t="shared" si="17"/>
        <v>0</v>
      </c>
      <c r="P34" s="26">
        <f t="shared" si="17"/>
        <v>0</v>
      </c>
      <c r="Q34" s="26">
        <f t="shared" si="17"/>
        <v>0</v>
      </c>
    </row>
    <row r="35" spans="1:17" ht="12.75">
      <c r="A35" s="15">
        <f t="shared" si="10"/>
        <v>2017</v>
      </c>
      <c r="B35" s="18"/>
      <c r="C35" s="18"/>
      <c r="D35" s="18"/>
      <c r="E35" s="18"/>
      <c r="F35" s="18"/>
      <c r="G35" s="18"/>
      <c r="H35" s="18"/>
      <c r="I35" s="18"/>
      <c r="J35" s="18"/>
      <c r="K35" s="16">
        <f aca="true" t="shared" si="18" ref="K35:Q35">IF(B$24&lt;=$B$22,$K$20/$B$22,0)</f>
        <v>0</v>
      </c>
      <c r="L35" s="16">
        <f t="shared" si="18"/>
        <v>0</v>
      </c>
      <c r="M35" s="16">
        <f t="shared" si="18"/>
        <v>0</v>
      </c>
      <c r="N35" s="16">
        <f t="shared" si="18"/>
        <v>0</v>
      </c>
      <c r="O35" s="16">
        <f t="shared" si="18"/>
        <v>0</v>
      </c>
      <c r="P35" s="16">
        <f t="shared" si="18"/>
        <v>0</v>
      </c>
      <c r="Q35" s="16">
        <f t="shared" si="18"/>
        <v>0</v>
      </c>
    </row>
    <row r="36" spans="1:17" ht="12.75">
      <c r="A36" s="15">
        <f t="shared" si="10"/>
        <v>2018</v>
      </c>
      <c r="B36" s="18"/>
      <c r="C36" s="18"/>
      <c r="D36" s="18"/>
      <c r="E36" s="18"/>
      <c r="F36" s="18"/>
      <c r="G36" s="18"/>
      <c r="H36" s="18"/>
      <c r="I36" s="18"/>
      <c r="J36" s="18"/>
      <c r="K36" s="16"/>
      <c r="L36" s="16">
        <f aca="true" t="shared" si="19" ref="L36:Q36">IF(B$24&lt;=$B$22,$L$20/$B$22,0)</f>
        <v>0</v>
      </c>
      <c r="M36" s="16">
        <f t="shared" si="19"/>
        <v>0</v>
      </c>
      <c r="N36" s="16">
        <f t="shared" si="19"/>
        <v>0</v>
      </c>
      <c r="O36" s="16">
        <f t="shared" si="19"/>
        <v>0</v>
      </c>
      <c r="P36" s="16">
        <f t="shared" si="19"/>
        <v>0</v>
      </c>
      <c r="Q36" s="16">
        <f t="shared" si="19"/>
        <v>0</v>
      </c>
    </row>
    <row r="37" spans="1:17" ht="12.75">
      <c r="A37" s="15">
        <f t="shared" si="10"/>
        <v>2019</v>
      </c>
      <c r="B37" s="18"/>
      <c r="C37" s="18"/>
      <c r="D37" s="18"/>
      <c r="E37" s="18"/>
      <c r="F37" s="18"/>
      <c r="G37" s="18"/>
      <c r="H37" s="18"/>
      <c r="I37" s="18"/>
      <c r="J37" s="18"/>
      <c r="K37" s="16"/>
      <c r="L37" s="16"/>
      <c r="M37" s="16">
        <f>IF(B$24&lt;=$B$22,$M$20/$B$22,0)</f>
        <v>0</v>
      </c>
      <c r="N37" s="16">
        <f>IF(C$24&lt;=$B$22,$M$20/$B$22,0)</f>
        <v>0</v>
      </c>
      <c r="O37" s="16">
        <f>IF(D$24&lt;=$B$22,$M$20/$B$22,0)</f>
        <v>0</v>
      </c>
      <c r="P37" s="16">
        <f>IF(E$24&lt;=$B$22,$M$20/$B$22,0)</f>
        <v>0</v>
      </c>
      <c r="Q37" s="16">
        <f>IF(F$24&lt;=$B$22,$M$20/$B$22,0)</f>
        <v>0</v>
      </c>
    </row>
    <row r="38" spans="1:17" ht="12.75">
      <c r="A38" s="15">
        <f t="shared" si="10"/>
        <v>2020</v>
      </c>
      <c r="B38" s="18"/>
      <c r="C38" s="18"/>
      <c r="D38" s="18"/>
      <c r="E38" s="18"/>
      <c r="F38" s="18"/>
      <c r="G38" s="18"/>
      <c r="H38" s="18"/>
      <c r="I38" s="18"/>
      <c r="J38" s="18"/>
      <c r="K38" s="16"/>
      <c r="L38" s="16"/>
      <c r="M38" s="16"/>
      <c r="N38" s="16">
        <f>IF(B$24&lt;=$B$22,$N$20/$B$22,0)</f>
        <v>0</v>
      </c>
      <c r="O38" s="16">
        <f>IF(C$24&lt;=$B$22,$N$20/$B$22,0)</f>
        <v>0</v>
      </c>
      <c r="P38" s="16">
        <f>IF(D$24&lt;=$B$22,$N$20/$B$22,0)</f>
        <v>0</v>
      </c>
      <c r="Q38" s="16">
        <f>IF(E$24&lt;=$B$22,$N$20/$B$22,0)</f>
        <v>0</v>
      </c>
    </row>
    <row r="39" spans="1:17" ht="12.75">
      <c r="A39" s="15">
        <f t="shared" si="10"/>
        <v>2021</v>
      </c>
      <c r="B39" s="18"/>
      <c r="C39" s="18"/>
      <c r="D39" s="18"/>
      <c r="E39" s="18"/>
      <c r="F39" s="18"/>
      <c r="G39" s="18"/>
      <c r="H39" s="18"/>
      <c r="I39" s="18"/>
      <c r="J39" s="18"/>
      <c r="K39" s="16"/>
      <c r="L39" s="16"/>
      <c r="M39" s="16"/>
      <c r="N39" s="16"/>
      <c r="O39" s="16">
        <f>IF(B$24&lt;=$B$22,$O$20/$B$22,0)</f>
        <v>0</v>
      </c>
      <c r="P39" s="16">
        <f>IF(C$24&lt;=$B$22,$O$20/$B$22,0)</f>
        <v>0</v>
      </c>
      <c r="Q39" s="16">
        <f>IF(D$24&lt;=$B$22,$O$20/$B$22,0)</f>
        <v>0</v>
      </c>
    </row>
    <row r="40" spans="1:17" ht="12.75">
      <c r="A40" s="15">
        <f t="shared" si="10"/>
        <v>2022</v>
      </c>
      <c r="B40" s="18"/>
      <c r="C40" s="18"/>
      <c r="D40" s="18"/>
      <c r="E40" s="18"/>
      <c r="F40" s="18"/>
      <c r="G40" s="18"/>
      <c r="H40" s="18"/>
      <c r="I40" s="18"/>
      <c r="J40" s="18"/>
      <c r="K40" s="16"/>
      <c r="L40" s="16"/>
      <c r="M40" s="16"/>
      <c r="N40" s="16"/>
      <c r="O40" s="16"/>
      <c r="P40" s="16">
        <f>IF(B$24&lt;=$B$22,$P$20/$B$22,0)</f>
        <v>0</v>
      </c>
      <c r="Q40" s="16">
        <f>IF(C$24&lt;=$B$22,$P$20/$B$22,0)</f>
        <v>0</v>
      </c>
    </row>
    <row r="41" spans="1:17" ht="12.75">
      <c r="A41" s="15">
        <f t="shared" si="10"/>
        <v>2023</v>
      </c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28"/>
      <c r="M41" s="28"/>
      <c r="N41" s="28"/>
      <c r="O41" s="28"/>
      <c r="P41" s="28"/>
      <c r="Q41" s="28">
        <f>IF(B$24&lt;=$B$22,$Q$20/$B$22,0)</f>
        <v>0</v>
      </c>
    </row>
    <row r="42" spans="1:17" ht="12.75">
      <c r="A42" s="5" t="s">
        <v>14</v>
      </c>
      <c r="B42" s="29">
        <f>SUM(B29:B41)</f>
        <v>0</v>
      </c>
      <c r="C42" s="29">
        <f aca="true" t="shared" si="20" ref="C42:Q42">SUM(C29:C41)</f>
        <v>0</v>
      </c>
      <c r="D42" s="29">
        <f t="shared" si="20"/>
        <v>0</v>
      </c>
      <c r="E42" s="29">
        <f t="shared" si="20"/>
        <v>1225.0430000000001</v>
      </c>
      <c r="F42" s="29">
        <f t="shared" si="20"/>
        <v>2535.83901</v>
      </c>
      <c r="G42" s="29">
        <f t="shared" si="20"/>
        <v>3938.3907407000006</v>
      </c>
      <c r="H42" s="29">
        <f t="shared" si="20"/>
        <v>3938.3907407000006</v>
      </c>
      <c r="I42" s="29">
        <f t="shared" si="20"/>
        <v>3938.3907407000006</v>
      </c>
      <c r="J42" s="29">
        <f t="shared" si="20"/>
        <v>3938.3907407000006</v>
      </c>
      <c r="K42" s="29">
        <f t="shared" si="20"/>
        <v>3938.3907407000006</v>
      </c>
      <c r="L42" s="29">
        <f t="shared" si="20"/>
        <v>3938.3907407000006</v>
      </c>
      <c r="M42" s="29">
        <f t="shared" si="20"/>
        <v>3938.3907407000006</v>
      </c>
      <c r="N42" s="29">
        <f t="shared" si="20"/>
        <v>3938.3907407000006</v>
      </c>
      <c r="O42" s="29">
        <f t="shared" si="20"/>
        <v>2713.3477407</v>
      </c>
      <c r="P42" s="29">
        <f t="shared" si="20"/>
        <v>1402.5517307000002</v>
      </c>
      <c r="Q42" s="29">
        <f t="shared" si="20"/>
        <v>0</v>
      </c>
    </row>
    <row r="43" spans="1:17" ht="12.75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 ht="12.75">
      <c r="A44" s="56" t="s">
        <v>31</v>
      </c>
      <c r="B44" s="30"/>
      <c r="C44" s="30"/>
      <c r="D44" s="30"/>
      <c r="E44" s="30"/>
      <c r="F44" s="30"/>
      <c r="Q44" s="1"/>
    </row>
    <row r="45" spans="1:17" ht="12" customHeight="1">
      <c r="A45" s="5"/>
      <c r="Q45" s="1"/>
    </row>
    <row r="46" spans="1:16" ht="12.75">
      <c r="A46" s="47" t="s">
        <v>21</v>
      </c>
      <c r="E46" s="30"/>
      <c r="F46"/>
      <c r="G46"/>
      <c r="H46"/>
      <c r="I46"/>
      <c r="J46"/>
      <c r="K46"/>
      <c r="L46"/>
      <c r="M46"/>
      <c r="N46"/>
      <c r="O46"/>
      <c r="P46"/>
    </row>
    <row r="47" spans="1:17" ht="12.75">
      <c r="A47" s="51" t="s">
        <v>23</v>
      </c>
      <c r="B47" s="30">
        <f>SUM(B26:B28)</f>
        <v>1000</v>
      </c>
      <c r="C47" s="30">
        <f aca="true" t="shared" si="21" ref="C47:Q47">SUM(C26:C28)</f>
        <v>2070</v>
      </c>
      <c r="D47" s="30">
        <f t="shared" si="21"/>
        <v>3214.9</v>
      </c>
      <c r="E47" s="30">
        <f t="shared" si="21"/>
        <v>3214.9</v>
      </c>
      <c r="F47" s="30">
        <f t="shared" si="21"/>
        <v>3214.9</v>
      </c>
      <c r="G47" s="30">
        <f t="shared" si="21"/>
        <v>3214.9</v>
      </c>
      <c r="H47" s="30">
        <f t="shared" si="21"/>
        <v>3214.9</v>
      </c>
      <c r="I47" s="30">
        <f t="shared" si="21"/>
        <v>3214.9</v>
      </c>
      <c r="J47" s="30">
        <f t="shared" si="21"/>
        <v>3214.9</v>
      </c>
      <c r="K47" s="30">
        <f t="shared" si="21"/>
        <v>3214.9</v>
      </c>
      <c r="L47" s="30">
        <f t="shared" si="21"/>
        <v>2214.9</v>
      </c>
      <c r="M47" s="30">
        <f t="shared" si="21"/>
        <v>1144.9</v>
      </c>
      <c r="N47" s="30">
        <f t="shared" si="21"/>
        <v>0</v>
      </c>
      <c r="O47" s="30">
        <f t="shared" si="21"/>
        <v>0</v>
      </c>
      <c r="P47" s="30">
        <f t="shared" si="21"/>
        <v>0</v>
      </c>
      <c r="Q47" s="30">
        <f t="shared" si="21"/>
        <v>0</v>
      </c>
    </row>
    <row r="48" spans="1:17" ht="12.75">
      <c r="A48" s="49" t="s">
        <v>20</v>
      </c>
      <c r="B48" s="60">
        <v>10000</v>
      </c>
      <c r="C48" s="37">
        <f>B48</f>
        <v>10000</v>
      </c>
      <c r="D48" s="37">
        <f aca="true" t="shared" si="22" ref="D48:Q48">C48</f>
        <v>10000</v>
      </c>
      <c r="E48" s="37">
        <f t="shared" si="22"/>
        <v>10000</v>
      </c>
      <c r="F48" s="37">
        <f t="shared" si="22"/>
        <v>10000</v>
      </c>
      <c r="G48" s="37">
        <f t="shared" si="22"/>
        <v>10000</v>
      </c>
      <c r="H48" s="37">
        <f t="shared" si="22"/>
        <v>10000</v>
      </c>
      <c r="I48" s="37">
        <f t="shared" si="22"/>
        <v>10000</v>
      </c>
      <c r="J48" s="37">
        <f t="shared" si="22"/>
        <v>10000</v>
      </c>
      <c r="K48" s="37">
        <f t="shared" si="22"/>
        <v>10000</v>
      </c>
      <c r="L48" s="37">
        <f t="shared" si="22"/>
        <v>10000</v>
      </c>
      <c r="M48" s="37">
        <f t="shared" si="22"/>
        <v>10000</v>
      </c>
      <c r="N48" s="37">
        <f t="shared" si="22"/>
        <v>10000</v>
      </c>
      <c r="O48" s="37">
        <f t="shared" si="22"/>
        <v>10000</v>
      </c>
      <c r="P48" s="37">
        <f t="shared" si="22"/>
        <v>10000</v>
      </c>
      <c r="Q48" s="37">
        <f t="shared" si="22"/>
        <v>10000</v>
      </c>
    </row>
    <row r="49" spans="1:17" ht="12.75">
      <c r="A49" s="50" t="s">
        <v>26</v>
      </c>
      <c r="B49" s="29">
        <f aca="true" t="shared" si="23" ref="B49:Q49">SUM(B47:B48)</f>
        <v>11000</v>
      </c>
      <c r="C49" s="29">
        <f t="shared" si="23"/>
        <v>12070</v>
      </c>
      <c r="D49" s="29">
        <f t="shared" si="23"/>
        <v>13214.9</v>
      </c>
      <c r="E49" s="29">
        <f t="shared" si="23"/>
        <v>13214.9</v>
      </c>
      <c r="F49" s="29">
        <f t="shared" si="23"/>
        <v>13214.9</v>
      </c>
      <c r="G49" s="29">
        <f t="shared" si="23"/>
        <v>13214.9</v>
      </c>
      <c r="H49" s="29">
        <f t="shared" si="23"/>
        <v>13214.9</v>
      </c>
      <c r="I49" s="29">
        <f t="shared" si="23"/>
        <v>13214.9</v>
      </c>
      <c r="J49" s="29">
        <f t="shared" si="23"/>
        <v>13214.9</v>
      </c>
      <c r="K49" s="29">
        <f t="shared" si="23"/>
        <v>13214.9</v>
      </c>
      <c r="L49" s="29">
        <f t="shared" si="23"/>
        <v>12214.9</v>
      </c>
      <c r="M49" s="29">
        <f t="shared" si="23"/>
        <v>11144.9</v>
      </c>
      <c r="N49" s="29">
        <f t="shared" si="23"/>
        <v>10000</v>
      </c>
      <c r="O49" s="29">
        <f t="shared" si="23"/>
        <v>10000</v>
      </c>
      <c r="P49" s="29">
        <f t="shared" si="23"/>
        <v>10000</v>
      </c>
      <c r="Q49" s="29">
        <f t="shared" si="23"/>
        <v>10000</v>
      </c>
    </row>
    <row r="50" spans="6:16" ht="12.75">
      <c r="F50"/>
      <c r="G50"/>
      <c r="H50"/>
      <c r="I50"/>
      <c r="J50"/>
      <c r="K50"/>
      <c r="L50"/>
      <c r="M50"/>
      <c r="N50"/>
      <c r="O50"/>
      <c r="P50"/>
    </row>
    <row r="51" spans="1:17" ht="12.75">
      <c r="A51" s="47" t="s">
        <v>22</v>
      </c>
      <c r="B51" s="60">
        <v>13000</v>
      </c>
      <c r="C51" s="60">
        <v>13500</v>
      </c>
      <c r="D51" s="60">
        <v>14000</v>
      </c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</row>
    <row r="52" spans="1:17" ht="12.75">
      <c r="A52" s="58"/>
      <c r="B52" s="53"/>
      <c r="C52" s="53"/>
      <c r="D52" s="53"/>
      <c r="E52" s="53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</row>
    <row r="53" spans="1:17" ht="12.75">
      <c r="A53" s="56" t="s">
        <v>32</v>
      </c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</row>
    <row r="54" spans="1:17" ht="12.75">
      <c r="A54" s="50" t="s">
        <v>27</v>
      </c>
      <c r="B54" s="26"/>
      <c r="C54" s="26"/>
      <c r="D54" s="26"/>
      <c r="E54" s="26">
        <f>E49</f>
        <v>13214.9</v>
      </c>
      <c r="F54" s="26">
        <f aca="true" t="shared" si="24" ref="F54:Q54">F49</f>
        <v>13214.9</v>
      </c>
      <c r="G54" s="26">
        <f t="shared" si="24"/>
        <v>13214.9</v>
      </c>
      <c r="H54" s="26">
        <f t="shared" si="24"/>
        <v>13214.9</v>
      </c>
      <c r="I54" s="26">
        <f t="shared" si="24"/>
        <v>13214.9</v>
      </c>
      <c r="J54" s="26">
        <f t="shared" si="24"/>
        <v>13214.9</v>
      </c>
      <c r="K54" s="26">
        <f t="shared" si="24"/>
        <v>13214.9</v>
      </c>
      <c r="L54" s="26">
        <f t="shared" si="24"/>
        <v>12214.9</v>
      </c>
      <c r="M54" s="26">
        <f t="shared" si="24"/>
        <v>11144.9</v>
      </c>
      <c r="N54" s="26">
        <f t="shared" si="24"/>
        <v>10000</v>
      </c>
      <c r="O54" s="26">
        <f t="shared" si="24"/>
        <v>10000</v>
      </c>
      <c r="P54" s="26">
        <f t="shared" si="24"/>
        <v>10000</v>
      </c>
      <c r="Q54" s="26">
        <f t="shared" si="24"/>
        <v>10000</v>
      </c>
    </row>
    <row r="55" spans="1:17" ht="12.75">
      <c r="A55" s="32" t="s">
        <v>8</v>
      </c>
      <c r="B55" s="26"/>
      <c r="C55" s="26"/>
      <c r="D55" s="26"/>
      <c r="E55" s="26">
        <f>E42</f>
        <v>1225.0430000000001</v>
      </c>
      <c r="F55" s="26">
        <f aca="true" t="shared" si="25" ref="F55:Q55">F42</f>
        <v>2535.83901</v>
      </c>
      <c r="G55" s="26">
        <f t="shared" si="25"/>
        <v>3938.3907407000006</v>
      </c>
      <c r="H55" s="26">
        <f t="shared" si="25"/>
        <v>3938.3907407000006</v>
      </c>
      <c r="I55" s="26">
        <f t="shared" si="25"/>
        <v>3938.3907407000006</v>
      </c>
      <c r="J55" s="26">
        <f t="shared" si="25"/>
        <v>3938.3907407000006</v>
      </c>
      <c r="K55" s="26">
        <f t="shared" si="25"/>
        <v>3938.3907407000006</v>
      </c>
      <c r="L55" s="26">
        <f t="shared" si="25"/>
        <v>3938.3907407000006</v>
      </c>
      <c r="M55" s="26">
        <f t="shared" si="25"/>
        <v>3938.3907407000006</v>
      </c>
      <c r="N55" s="26">
        <f t="shared" si="25"/>
        <v>3938.3907407000006</v>
      </c>
      <c r="O55" s="26">
        <f t="shared" si="25"/>
        <v>2713.3477407</v>
      </c>
      <c r="P55" s="26">
        <f t="shared" si="25"/>
        <v>1402.5517307000002</v>
      </c>
      <c r="Q55" s="26">
        <f t="shared" si="25"/>
        <v>0</v>
      </c>
    </row>
    <row r="56" spans="1:62" s="36" customFormat="1" ht="12.75">
      <c r="A56" s="33" t="s">
        <v>9</v>
      </c>
      <c r="B56" s="34"/>
      <c r="C56" s="34"/>
      <c r="D56" s="34"/>
      <c r="E56" s="35">
        <f aca="true" t="shared" si="26" ref="E56:Q56">E55+E54</f>
        <v>14439.943</v>
      </c>
      <c r="F56" s="35">
        <f t="shared" si="26"/>
        <v>15750.73901</v>
      </c>
      <c r="G56" s="35">
        <f t="shared" si="26"/>
        <v>17153.290740700002</v>
      </c>
      <c r="H56" s="35">
        <f t="shared" si="26"/>
        <v>17153.290740700002</v>
      </c>
      <c r="I56" s="35">
        <f t="shared" si="26"/>
        <v>17153.290740700002</v>
      </c>
      <c r="J56" s="35">
        <f t="shared" si="26"/>
        <v>17153.290740700002</v>
      </c>
      <c r="K56" s="35">
        <f t="shared" si="26"/>
        <v>17153.290740700002</v>
      </c>
      <c r="L56" s="35">
        <f t="shared" si="26"/>
        <v>16153.2907407</v>
      </c>
      <c r="M56" s="35">
        <f t="shared" si="26"/>
        <v>15083.2907407</v>
      </c>
      <c r="N56" s="35">
        <f t="shared" si="26"/>
        <v>13938.3907407</v>
      </c>
      <c r="O56" s="35">
        <f t="shared" si="26"/>
        <v>12713.3477407</v>
      </c>
      <c r="P56" s="35">
        <f t="shared" si="26"/>
        <v>11402.551730700001</v>
      </c>
      <c r="Q56" s="35">
        <f t="shared" si="26"/>
        <v>10000</v>
      </c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</row>
    <row r="57" spans="1:17" ht="12.75">
      <c r="A57" s="58"/>
      <c r="B57" s="53"/>
      <c r="C57" s="53"/>
      <c r="D57" s="53"/>
      <c r="E57" s="53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</row>
    <row r="58" ht="12.75">
      <c r="A58" s="56" t="s">
        <v>34</v>
      </c>
    </row>
    <row r="60" spans="1:17" ht="12.75">
      <c r="A60" s="5" t="s">
        <v>12</v>
      </c>
      <c r="B60" s="37">
        <f>-B15-B61</f>
        <v>37000</v>
      </c>
      <c r="C60" s="37">
        <f>B64</f>
        <v>50000</v>
      </c>
      <c r="D60" s="37">
        <f aca="true" t="shared" si="27" ref="D60:Q60">C64</f>
        <v>63500</v>
      </c>
      <c r="E60" s="37">
        <f t="shared" si="27"/>
        <v>77500</v>
      </c>
      <c r="F60" s="37">
        <f t="shared" si="27"/>
        <v>91939.943</v>
      </c>
      <c r="G60" s="37">
        <f t="shared" si="27"/>
        <v>107690.68201</v>
      </c>
      <c r="H60" s="37">
        <f t="shared" si="27"/>
        <v>124843.9727507</v>
      </c>
      <c r="I60" s="37">
        <f t="shared" si="27"/>
        <v>141997.2634914</v>
      </c>
      <c r="J60" s="37">
        <f t="shared" si="27"/>
        <v>154650.5542321</v>
      </c>
      <c r="K60" s="37">
        <f t="shared" si="27"/>
        <v>167303.8449728</v>
      </c>
      <c r="L60" s="37">
        <f t="shared" si="27"/>
        <v>179957.1357135</v>
      </c>
      <c r="M60" s="37">
        <f t="shared" si="27"/>
        <v>191610.4264542</v>
      </c>
      <c r="N60" s="37">
        <f t="shared" si="27"/>
        <v>206693.7171949</v>
      </c>
      <c r="O60" s="37">
        <f t="shared" si="27"/>
        <v>220632.1079356</v>
      </c>
      <c r="P60" s="37">
        <f t="shared" si="27"/>
        <v>233345.45567630001</v>
      </c>
      <c r="Q60" s="37">
        <f t="shared" si="27"/>
        <v>244748.00740700003</v>
      </c>
    </row>
    <row r="61" spans="1:17" ht="12.75">
      <c r="A61" s="47" t="s">
        <v>33</v>
      </c>
      <c r="B61" s="19">
        <f>B51</f>
        <v>13000</v>
      </c>
      <c r="C61" s="19">
        <f>C51</f>
        <v>13500</v>
      </c>
      <c r="D61" s="19">
        <f>D51</f>
        <v>14000</v>
      </c>
      <c r="E61" s="19"/>
      <c r="F61" s="1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ht="12.75">
      <c r="A62" s="47" t="s">
        <v>35</v>
      </c>
      <c r="B62" s="10"/>
      <c r="C62" s="10"/>
      <c r="D62" s="10"/>
      <c r="E62" s="10">
        <f>E56</f>
        <v>14439.943</v>
      </c>
      <c r="F62" s="10">
        <f aca="true" t="shared" si="28" ref="F62:Q62">F56</f>
        <v>15750.73901</v>
      </c>
      <c r="G62" s="10">
        <f t="shared" si="28"/>
        <v>17153.290740700002</v>
      </c>
      <c r="H62" s="10">
        <f t="shared" si="28"/>
        <v>17153.290740700002</v>
      </c>
      <c r="I62" s="10">
        <f t="shared" si="28"/>
        <v>17153.290740700002</v>
      </c>
      <c r="J62" s="10">
        <f t="shared" si="28"/>
        <v>17153.290740700002</v>
      </c>
      <c r="K62" s="10">
        <f t="shared" si="28"/>
        <v>17153.290740700002</v>
      </c>
      <c r="L62" s="10">
        <f t="shared" si="28"/>
        <v>16153.2907407</v>
      </c>
      <c r="M62" s="10">
        <f t="shared" si="28"/>
        <v>15083.2907407</v>
      </c>
      <c r="N62" s="10">
        <f t="shared" si="28"/>
        <v>13938.3907407</v>
      </c>
      <c r="O62" s="10">
        <f t="shared" si="28"/>
        <v>12713.3477407</v>
      </c>
      <c r="P62" s="10">
        <f t="shared" si="28"/>
        <v>11402.551730700001</v>
      </c>
      <c r="Q62" s="10">
        <f t="shared" si="28"/>
        <v>10000</v>
      </c>
    </row>
    <row r="63" spans="1:17" ht="12.75">
      <c r="A63" s="62" t="s">
        <v>39</v>
      </c>
      <c r="B63" s="37"/>
      <c r="C63" s="10"/>
      <c r="D63" s="10"/>
      <c r="E63" s="10"/>
      <c r="F63" s="10"/>
      <c r="G63" s="10"/>
      <c r="H63" s="10"/>
      <c r="I63" s="10">
        <f>-I69</f>
        <v>-4500</v>
      </c>
      <c r="J63" s="10">
        <f>-J69</f>
        <v>-4500</v>
      </c>
      <c r="K63" s="10">
        <f>-K69</f>
        <v>-4500</v>
      </c>
      <c r="L63" s="10">
        <f>-L69</f>
        <v>-4500</v>
      </c>
      <c r="M63" s="10"/>
      <c r="N63" s="10"/>
      <c r="O63" s="10"/>
      <c r="P63" s="10"/>
      <c r="Q63" s="10"/>
    </row>
    <row r="64" spans="1:17" ht="12.75">
      <c r="A64" s="5" t="s">
        <v>13</v>
      </c>
      <c r="B64" s="12">
        <f>SUM(B60:B63)</f>
        <v>50000</v>
      </c>
      <c r="C64" s="12">
        <f aca="true" t="shared" si="29" ref="C64:Q64">SUM(C60:C63)</f>
        <v>63500</v>
      </c>
      <c r="D64" s="12">
        <f t="shared" si="29"/>
        <v>77500</v>
      </c>
      <c r="E64" s="12">
        <f t="shared" si="29"/>
        <v>91939.943</v>
      </c>
      <c r="F64" s="12">
        <f t="shared" si="29"/>
        <v>107690.68201</v>
      </c>
      <c r="G64" s="12">
        <f t="shared" si="29"/>
        <v>124843.9727507</v>
      </c>
      <c r="H64" s="12">
        <f t="shared" si="29"/>
        <v>141997.2634914</v>
      </c>
      <c r="I64" s="12">
        <f t="shared" si="29"/>
        <v>154650.5542321</v>
      </c>
      <c r="J64" s="12">
        <f t="shared" si="29"/>
        <v>167303.8449728</v>
      </c>
      <c r="K64" s="12">
        <f t="shared" si="29"/>
        <v>179957.1357135</v>
      </c>
      <c r="L64" s="12">
        <f t="shared" si="29"/>
        <v>191610.4264542</v>
      </c>
      <c r="M64" s="12">
        <f t="shared" si="29"/>
        <v>206693.7171949</v>
      </c>
      <c r="N64" s="12">
        <f t="shared" si="29"/>
        <v>220632.1079356</v>
      </c>
      <c r="O64" s="12">
        <f t="shared" si="29"/>
        <v>233345.45567630001</v>
      </c>
      <c r="P64" s="12">
        <f t="shared" si="29"/>
        <v>244748.00740700003</v>
      </c>
      <c r="Q64" s="12">
        <f t="shared" si="29"/>
        <v>254748.00740700003</v>
      </c>
    </row>
    <row r="65" spans="1:17" ht="12.75">
      <c r="A65" s="53"/>
      <c r="B65" s="53"/>
      <c r="C65" s="65"/>
      <c r="D65" s="65"/>
      <c r="E65" s="65"/>
      <c r="F65" s="53"/>
      <c r="G65" s="66"/>
      <c r="H65" s="66"/>
      <c r="I65" s="66"/>
      <c r="J65" s="66"/>
      <c r="K65" s="66"/>
      <c r="L65" s="53"/>
      <c r="M65" s="53"/>
      <c r="N65" s="53"/>
      <c r="O65" s="53"/>
      <c r="P65" s="53"/>
      <c r="Q65" s="53"/>
    </row>
    <row r="66" spans="1:16" ht="12.75">
      <c r="A66" s="56" t="s">
        <v>38</v>
      </c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4:16" ht="12.75">
      <c r="N67"/>
      <c r="O67"/>
      <c r="P67"/>
    </row>
    <row r="68" spans="1:16" ht="12.75">
      <c r="A68" s="47" t="s">
        <v>19</v>
      </c>
      <c r="I68" s="63">
        <v>5000</v>
      </c>
      <c r="J68" s="63">
        <v>5000</v>
      </c>
      <c r="K68" s="63">
        <v>5000</v>
      </c>
      <c r="L68" s="63">
        <v>5000</v>
      </c>
      <c r="N68"/>
      <c r="O68"/>
      <c r="P68"/>
    </row>
    <row r="69" spans="1:16" ht="12.75">
      <c r="A69" s="62" t="s">
        <v>40</v>
      </c>
      <c r="I69" s="37">
        <f>I68*$B$75</f>
        <v>4500</v>
      </c>
      <c r="J69" s="37">
        <f>J68*$B$75</f>
        <v>4500</v>
      </c>
      <c r="K69" s="37">
        <f>K68*$B$75</f>
        <v>4500</v>
      </c>
      <c r="L69" s="37">
        <f>L68*$B$75</f>
        <v>4500</v>
      </c>
      <c r="N69"/>
      <c r="O69"/>
      <c r="P69"/>
    </row>
    <row r="70" spans="1:16" ht="12.75">
      <c r="A70" s="45" t="s">
        <v>37</v>
      </c>
      <c r="B70"/>
      <c r="C70"/>
      <c r="D70"/>
      <c r="E70"/>
      <c r="F70"/>
      <c r="G70"/>
      <c r="H70"/>
      <c r="I70" s="69">
        <f>I68-I69</f>
        <v>500</v>
      </c>
      <c r="J70" s="69">
        <f>J68-J69</f>
        <v>500</v>
      </c>
      <c r="K70" s="69">
        <f>K68-K69</f>
        <v>500</v>
      </c>
      <c r="L70" s="69">
        <f>L68-L69</f>
        <v>500</v>
      </c>
      <c r="M70"/>
      <c r="N70"/>
      <c r="O70"/>
      <c r="P70"/>
    </row>
    <row r="71" spans="1:16" ht="12.75">
      <c r="A71" s="45"/>
      <c r="B71"/>
      <c r="C71"/>
      <c r="D71"/>
      <c r="E71"/>
      <c r="F71"/>
      <c r="G71"/>
      <c r="H71"/>
      <c r="I71" s="67"/>
      <c r="J71" s="67"/>
      <c r="K71" s="67"/>
      <c r="L71" s="67"/>
      <c r="M71"/>
      <c r="N71"/>
      <c r="O71"/>
      <c r="P71"/>
    </row>
    <row r="72" spans="1:16" ht="12.75">
      <c r="A72" s="45" t="s">
        <v>43</v>
      </c>
      <c r="B72"/>
      <c r="C72"/>
      <c r="D72"/>
      <c r="E72"/>
      <c r="F72"/>
      <c r="G72"/>
      <c r="H72"/>
      <c r="I72" s="67">
        <f>I70*$B$76</f>
        <v>250</v>
      </c>
      <c r="J72" s="67">
        <f>J70*$B$76</f>
        <v>250</v>
      </c>
      <c r="K72" s="67">
        <f>K70*$B$76</f>
        <v>250</v>
      </c>
      <c r="L72" s="67">
        <f>L70*$B$76</f>
        <v>250</v>
      </c>
      <c r="M72"/>
      <c r="N72"/>
      <c r="O72"/>
      <c r="P72"/>
    </row>
    <row r="73" spans="1:16" ht="12.75">
      <c r="A73" s="45" t="s">
        <v>44</v>
      </c>
      <c r="B73"/>
      <c r="C73"/>
      <c r="D73"/>
      <c r="E73"/>
      <c r="F73"/>
      <c r="G73"/>
      <c r="H73"/>
      <c r="I73" s="67">
        <f>I72-I70</f>
        <v>-250</v>
      </c>
      <c r="J73" s="67">
        <f>J72-J70</f>
        <v>-250</v>
      </c>
      <c r="K73" s="67">
        <f>K72-K70</f>
        <v>-250</v>
      </c>
      <c r="L73" s="67">
        <f>L72-L70</f>
        <v>-250</v>
      </c>
      <c r="M73"/>
      <c r="N73"/>
      <c r="O73"/>
      <c r="P73"/>
    </row>
    <row r="74" spans="2:16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2.75">
      <c r="A75" s="45" t="s">
        <v>41</v>
      </c>
      <c r="B75" s="68">
        <v>0.9</v>
      </c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2.75">
      <c r="A76" s="45" t="s">
        <v>42</v>
      </c>
      <c r="B76" s="68">
        <v>0.5</v>
      </c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2:16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2:16" ht="12.7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2:16" ht="12.7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2:16" ht="12.7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2:16" ht="12.7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2:16" ht="12.7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2:16" ht="12.7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2:16" ht="12.7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2:16" ht="12.7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2:16" ht="12.7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2:16" ht="12.7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2:16" ht="12.7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2:16" ht="12.7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2:16" ht="12.7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2:16" ht="12.7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2:16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2:16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2:16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2:16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2:16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2:16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2:16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2:16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2:16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2:16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2:16" ht="12.7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2:16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2:16" ht="12.7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2:16" ht="12.7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2:16" ht="12.7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2:16" ht="12.7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2:16" ht="12.7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2:16" ht="12.7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2:16" ht="12.7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2:16" ht="12.7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2:16" ht="12.7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2:16" ht="12.7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2:16" ht="12.7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2:16" ht="12.7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2:16" ht="12.7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2:16" ht="12.7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2:16" ht="12.7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2:16" ht="12.7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2:16" ht="12.7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2:16" ht="12.7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2:16" ht="12.7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2:16" ht="12.7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2:16" ht="12.7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2:16" ht="12.7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2:16" ht="12.7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2:16" ht="12.7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2:16" ht="12.7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2:16" ht="12.7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2:16" ht="12.7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2:16" ht="12.7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2:16" ht="12.7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2:16" ht="12.7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2:16" ht="12.7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2:16" ht="12.7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2:16" ht="12.7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2:16" ht="12.7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2:16" ht="12.7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2:16" ht="12.7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2:16" ht="12.7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2:16" ht="12.7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2:16" ht="12.7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2:16" ht="12.7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2:16" ht="12.7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2:16" ht="12.7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2:16" ht="12.7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2:16" ht="12.7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2:16" ht="12.7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2:16" ht="12.7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2:16" ht="12.7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2:16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2:16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2:16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2:16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2:16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2:16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2:16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2:16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2:16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2:16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2:16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2:16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2:16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2:16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2:16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2:16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2:16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2:16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2:16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2:16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2:16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2:16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2:16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2:16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2:16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2:16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2:16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2:16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2:16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2:16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2:16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2:16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2:16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2:16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2:16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2:16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2:16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2:16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2:16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2:16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2:16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2:16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2:16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2:16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2:16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2:16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2:16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2:16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2:16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2:16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2:16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2:16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2:16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2:16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2:16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2:16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2:16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2:16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2:16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2:16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2:16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2:16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2:16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2:16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2:16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2:16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2:16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2:16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2:16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2:16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2:16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2:16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2:16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2:16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2:16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2:16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2:16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2:16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2:16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2:16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2:16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2:16" ht="12.7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2:16" ht="12.7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2:16" ht="12.7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</sheetData>
  <sheetProtection/>
  <printOptions/>
  <pageMargins left="0.25" right="0.25" top="0.62" bottom="0.59" header="0.5" footer="0.28"/>
  <pageSetup fitToHeight="1" fitToWidth="1" horizontalDpi="600" verticalDpi="600" orientation="landscape" scale="55" r:id="rId1"/>
  <headerFooter alignWithMargins="0">
    <oddFooter>&amp;L&amp;F&amp;C&amp;D, &amp;T&amp;R&amp;P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McDermott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CRR</dc:creator>
  <cp:keywords/>
  <dc:description/>
  <cp:lastModifiedBy> Cary Ratterree</cp:lastModifiedBy>
  <dcterms:created xsi:type="dcterms:W3CDTF">2010-07-14T18:37:38Z</dcterms:created>
  <dcterms:modified xsi:type="dcterms:W3CDTF">2010-09-01T19:26:02Z</dcterms:modified>
  <cp:category/>
  <cp:version/>
  <cp:contentType/>
  <cp:contentStatus/>
</cp:coreProperties>
</file>