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13620" activeTab="0"/>
  </bookViews>
  <sheets>
    <sheet name="Case Assumptions Input" sheetId="1" r:id="rId1"/>
    <sheet name="Income Stmnt" sheetId="2" r:id="rId2"/>
    <sheet name="Sheet3" sheetId="3" r:id="rId3"/>
  </sheets>
  <definedNames>
    <definedName name="_xlnm.Print_Area" localSheetId="0">'Case Assumptions Input'!$A$1:$AP$46</definedName>
    <definedName name="_xlnm.Print_Titles" localSheetId="0">'Case Assumptions Input'!$A:$A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<sst xmlns="http://schemas.openxmlformats.org/spreadsheetml/2006/main" count="63" uniqueCount="54">
  <si>
    <t>Selected Case:</t>
  </si>
  <si>
    <t>Gross Margin (%):</t>
  </si>
  <si>
    <t>SG&amp;A Expenses / other net operating (%):</t>
  </si>
  <si>
    <t>Cost of Guarantees (% rev)</t>
  </si>
  <si>
    <t>Maintentance CapEx</t>
  </si>
  <si>
    <t>Growth CapEx</t>
  </si>
  <si>
    <t>Total CapEx</t>
  </si>
  <si>
    <t>Revenue</t>
  </si>
  <si>
    <t>Gross Margin</t>
  </si>
  <si>
    <t>Operating Margin</t>
  </si>
  <si>
    <t>Tax rate</t>
  </si>
  <si>
    <t>AR / Sales</t>
  </si>
  <si>
    <t>Other AR / Sales</t>
  </si>
  <si>
    <t>Inventories / Sales</t>
  </si>
  <si>
    <t>Advance Payments</t>
  </si>
  <si>
    <t>AP / COGS</t>
  </si>
  <si>
    <t>Advance Payments / Rev.</t>
  </si>
  <si>
    <t>AP - Other / COGS</t>
  </si>
  <si>
    <t>Project Provisions / Revenue</t>
  </si>
  <si>
    <t>History For Reference</t>
  </si>
  <si>
    <t>Case 1: Seller / Target Forecast</t>
  </si>
  <si>
    <t>Case 3: Rapid Growth</t>
  </si>
  <si>
    <t>Case 2: Buyer Expectations</t>
  </si>
  <si>
    <t>Case 4: Slow Market</t>
  </si>
  <si>
    <t>Revenue Growth Rate</t>
  </si>
  <si>
    <t>Division 1</t>
  </si>
  <si>
    <t>Division 2</t>
  </si>
  <si>
    <t xml:space="preserve">Operating </t>
  </si>
  <si>
    <t>Income Statement Drivers:</t>
  </si>
  <si>
    <t>Balance Sheet Drivers:</t>
  </si>
  <si>
    <t>Cash Flow Drivers:</t>
  </si>
  <si>
    <t>Resulting Operating Margin</t>
  </si>
  <si>
    <t>Total Revenue</t>
  </si>
  <si>
    <t>COGS</t>
  </si>
  <si>
    <t>Total COGS</t>
  </si>
  <si>
    <t>Total Gross Profit</t>
  </si>
  <si>
    <t>Gross Profit</t>
  </si>
  <si>
    <t>Margins</t>
  </si>
  <si>
    <t>Total Gross Margin</t>
  </si>
  <si>
    <t>SG&amp;A</t>
  </si>
  <si>
    <t>Total SG&amp;A</t>
  </si>
  <si>
    <t>Guarantees</t>
  </si>
  <si>
    <t>Operating Profit</t>
  </si>
  <si>
    <t>Other Income</t>
  </si>
  <si>
    <t>Profit Before Tax</t>
  </si>
  <si>
    <t>Tax</t>
  </si>
  <si>
    <t>Net Income</t>
  </si>
  <si>
    <t>Net Margin</t>
  </si>
  <si>
    <t>Synergies</t>
  </si>
  <si>
    <t>Synergy Rev.</t>
  </si>
  <si>
    <t>Cost (% of base Gross Profit)</t>
  </si>
  <si>
    <t>Synergies Rev</t>
  </si>
  <si>
    <t>SG&amp;A (% base SG&amp;A)</t>
  </si>
  <si>
    <t>Assumptions &amp; Input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</si>
</sst>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C07]\ #,##0"/>
    <numFmt numFmtId="165" formatCode="_(* #,##0_);_(* \(#,##0\);_(* &quot;-&quot;??_);_(@_)"/>
    <numFmt numFmtId="166" formatCode="0.0%"/>
    <numFmt numFmtId="167" formatCode="_(* #,##0.0_);_(* \(#,##0.0\);_(* &quot;-&quot;??_);_(@_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42" applyNumberFormat="1" applyFont="1" applyAlignment="1">
      <alignment horizontal="center"/>
    </xf>
    <xf numFmtId="6" fontId="2" fillId="0" borderId="0" xfId="42" applyNumberFormat="1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0" fillId="0" borderId="0" xfId="57" applyNumberFormat="1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165" fontId="4" fillId="0" borderId="0" xfId="42" applyNumberFormat="1" applyFont="1" applyBorder="1" applyAlignment="1">
      <alignment horizontal="left" indent="1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166" fontId="46" fillId="33" borderId="0" xfId="57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/>
    </xf>
    <xf numFmtId="165" fontId="4" fillId="0" borderId="0" xfId="42" applyNumberFormat="1" applyFont="1" applyBorder="1" applyAlignment="1">
      <alignment/>
    </xf>
    <xf numFmtId="166" fontId="4" fillId="0" borderId="0" xfId="57" applyNumberFormat="1" applyFont="1" applyFill="1" applyBorder="1" applyAlignment="1">
      <alignment/>
    </xf>
    <xf numFmtId="9" fontId="46" fillId="34" borderId="0" xfId="0" applyNumberFormat="1" applyFont="1" applyFill="1" applyAlignment="1">
      <alignment/>
    </xf>
    <xf numFmtId="9" fontId="46" fillId="34" borderId="0" xfId="57" applyFont="1" applyFill="1" applyAlignment="1">
      <alignment/>
    </xf>
    <xf numFmtId="166" fontId="46" fillId="36" borderId="0" xfId="57" applyNumberFormat="1" applyFont="1" applyFill="1" applyAlignment="1">
      <alignment/>
    </xf>
    <xf numFmtId="166" fontId="46" fillId="34" borderId="0" xfId="0" applyNumberFormat="1" applyFont="1" applyFill="1" applyAlignment="1">
      <alignment/>
    </xf>
    <xf numFmtId="38" fontId="46" fillId="34" borderId="0" xfId="0" applyNumberFormat="1" applyFont="1" applyFill="1" applyAlignment="1">
      <alignment/>
    </xf>
    <xf numFmtId="0" fontId="46" fillId="0" borderId="0" xfId="0" applyFont="1" applyAlignment="1">
      <alignment horizontal="left" indent="1"/>
    </xf>
    <xf numFmtId="0" fontId="46" fillId="0" borderId="0" xfId="0" applyFont="1" applyBorder="1" applyAlignment="1">
      <alignment horizontal="left"/>
    </xf>
    <xf numFmtId="166" fontId="46" fillId="0" borderId="0" xfId="0" applyNumberFormat="1" applyFont="1" applyFill="1" applyBorder="1" applyAlignment="1">
      <alignment/>
    </xf>
    <xf numFmtId="166" fontId="46" fillId="0" borderId="0" xfId="0" applyNumberFormat="1" applyFont="1" applyBorder="1" applyAlignment="1">
      <alignment/>
    </xf>
    <xf numFmtId="165" fontId="6" fillId="0" borderId="0" xfId="42" applyNumberFormat="1" applyFont="1" applyFill="1" applyAlignment="1">
      <alignment/>
    </xf>
    <xf numFmtId="166" fontId="46" fillId="0" borderId="0" xfId="0" applyNumberFormat="1" applyFont="1" applyFill="1" applyAlignment="1">
      <alignment/>
    </xf>
    <xf numFmtId="166" fontId="46" fillId="0" borderId="0" xfId="0" applyNumberFormat="1" applyFont="1" applyAlignment="1">
      <alignment/>
    </xf>
    <xf numFmtId="166" fontId="46" fillId="33" borderId="0" xfId="0" applyNumberFormat="1" applyFont="1" applyFill="1" applyAlignment="1">
      <alignment/>
    </xf>
    <xf numFmtId="166" fontId="46" fillId="36" borderId="0" xfId="0" applyNumberFormat="1" applyFont="1" applyFill="1" applyAlignment="1">
      <alignment/>
    </xf>
    <xf numFmtId="166" fontId="46" fillId="0" borderId="0" xfId="42" applyNumberFormat="1" applyFont="1" applyFill="1" applyAlignment="1">
      <alignment/>
    </xf>
    <xf numFmtId="165" fontId="4" fillId="0" borderId="0" xfId="42" applyNumberFormat="1" applyFont="1" applyFill="1" applyAlignment="1">
      <alignment/>
    </xf>
    <xf numFmtId="166" fontId="46" fillId="34" borderId="0" xfId="57" applyNumberFormat="1" applyFont="1" applyFill="1" applyAlignment="1">
      <alignment/>
    </xf>
    <xf numFmtId="10" fontId="46" fillId="33" borderId="0" xfId="57" applyNumberFormat="1" applyFont="1" applyFill="1" applyAlignment="1">
      <alignment/>
    </xf>
    <xf numFmtId="165" fontId="6" fillId="0" borderId="0" xfId="42" applyNumberFormat="1" applyFont="1" applyBorder="1" applyAlignment="1">
      <alignment horizontal="left" indent="1"/>
    </xf>
    <xf numFmtId="166" fontId="46" fillId="0" borderId="0" xfId="57" applyNumberFormat="1" applyFont="1" applyFill="1" applyAlignment="1">
      <alignment/>
    </xf>
    <xf numFmtId="10" fontId="46" fillId="0" borderId="0" xfId="57" applyNumberFormat="1" applyFont="1" applyFill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 indent="1"/>
    </xf>
    <xf numFmtId="10" fontId="46" fillId="34" borderId="0" xfId="57" applyNumberFormat="1" applyFont="1" applyFill="1" applyAlignment="1">
      <alignment/>
    </xf>
    <xf numFmtId="10" fontId="46" fillId="35" borderId="0" xfId="57" applyNumberFormat="1" applyFont="1" applyFill="1" applyAlignment="1">
      <alignment/>
    </xf>
    <xf numFmtId="10" fontId="4" fillId="36" borderId="0" xfId="57" applyNumberFormat="1" applyFont="1" applyFill="1" applyAlignment="1">
      <alignment/>
    </xf>
    <xf numFmtId="10" fontId="4" fillId="0" borderId="0" xfId="57" applyNumberFormat="1" applyFont="1" applyFill="1" applyAlignment="1">
      <alignment/>
    </xf>
    <xf numFmtId="9" fontId="46" fillId="33" borderId="0" xfId="0" applyNumberFormat="1" applyFont="1" applyFill="1" applyAlignment="1">
      <alignment/>
    </xf>
    <xf numFmtId="9" fontId="46" fillId="35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65" fontId="6" fillId="34" borderId="0" xfId="42" applyNumberFormat="1" applyFont="1" applyFill="1" applyAlignment="1">
      <alignment/>
    </xf>
    <xf numFmtId="0" fontId="46" fillId="37" borderId="0" xfId="0" applyFont="1" applyFill="1" applyAlignment="1">
      <alignment horizontal="left" indent="1"/>
    </xf>
    <xf numFmtId="38" fontId="4" fillId="37" borderId="0" xfId="57" applyNumberFormat="1" applyFont="1" applyFill="1" applyBorder="1" applyAlignment="1">
      <alignment/>
    </xf>
    <xf numFmtId="0" fontId="46" fillId="37" borderId="0" xfId="0" applyFont="1" applyFill="1" applyBorder="1" applyAlignment="1">
      <alignment/>
    </xf>
    <xf numFmtId="9" fontId="4" fillId="0" borderId="0" xfId="57" applyFont="1" applyFill="1" applyAlignment="1">
      <alignment/>
    </xf>
    <xf numFmtId="165" fontId="46" fillId="0" borderId="0" xfId="42" applyNumberFormat="1" applyFont="1" applyFill="1" applyBorder="1" applyAlignment="1">
      <alignment/>
    </xf>
    <xf numFmtId="165" fontId="46" fillId="0" borderId="0" xfId="42" applyNumberFormat="1" applyFont="1" applyFill="1" applyAlignment="1">
      <alignment/>
    </xf>
    <xf numFmtId="10" fontId="4" fillId="0" borderId="0" xfId="57" applyNumberFormat="1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47" fillId="37" borderId="0" xfId="0" applyFont="1" applyFill="1" applyBorder="1" applyAlignment="1">
      <alignment horizontal="left"/>
    </xf>
    <xf numFmtId="0" fontId="46" fillId="37" borderId="0" xfId="0" applyFont="1" applyFill="1" applyBorder="1" applyAlignment="1">
      <alignment horizontal="left"/>
    </xf>
    <xf numFmtId="166" fontId="4" fillId="37" borderId="0" xfId="57" applyNumberFormat="1" applyFont="1" applyFill="1" applyBorder="1" applyAlignment="1">
      <alignment/>
    </xf>
    <xf numFmtId="38" fontId="4" fillId="0" borderId="0" xfId="57" applyNumberFormat="1" applyFont="1" applyFill="1" applyBorder="1" applyAlignment="1">
      <alignment/>
    </xf>
    <xf numFmtId="165" fontId="4" fillId="33" borderId="0" xfId="42" applyNumberFormat="1" applyFont="1" applyFill="1" applyAlignment="1">
      <alignment/>
    </xf>
    <xf numFmtId="167" fontId="4" fillId="36" borderId="0" xfId="42" applyNumberFormat="1" applyFont="1" applyFill="1" applyAlignment="1">
      <alignment/>
    </xf>
    <xf numFmtId="165" fontId="4" fillId="36" borderId="0" xfId="42" applyNumberFormat="1" applyFont="1" applyFill="1" applyAlignment="1">
      <alignment/>
    </xf>
    <xf numFmtId="38" fontId="4" fillId="0" borderId="11" xfId="57" applyNumberFormat="1" applyFont="1" applyFill="1" applyBorder="1" applyAlignment="1">
      <alignment/>
    </xf>
    <xf numFmtId="43" fontId="4" fillId="0" borderId="11" xfId="42" applyNumberFormat="1" applyFont="1" applyFill="1" applyBorder="1" applyAlignment="1">
      <alignment/>
    </xf>
    <xf numFmtId="9" fontId="4" fillId="38" borderId="0" xfId="57" applyFont="1" applyFill="1" applyBorder="1" applyAlignment="1">
      <alignment/>
    </xf>
    <xf numFmtId="9" fontId="4" fillId="35" borderId="0" xfId="57" applyFont="1" applyFill="1" applyAlignment="1">
      <alignment/>
    </xf>
    <xf numFmtId="166" fontId="46" fillId="35" borderId="0" xfId="57" applyNumberFormat="1" applyFont="1" applyFill="1" applyAlignment="1">
      <alignment/>
    </xf>
    <xf numFmtId="166" fontId="46" fillId="35" borderId="0" xfId="0" applyNumberFormat="1" applyFont="1" applyFill="1" applyAlignment="1">
      <alignment/>
    </xf>
    <xf numFmtId="166" fontId="4" fillId="35" borderId="0" xfId="0" applyNumberFormat="1" applyFont="1" applyFill="1" applyAlignment="1">
      <alignment/>
    </xf>
    <xf numFmtId="165" fontId="4" fillId="35" borderId="0" xfId="42" applyNumberFormat="1" applyFont="1" applyFill="1" applyAlignment="1">
      <alignment/>
    </xf>
    <xf numFmtId="167" fontId="4" fillId="35" borderId="0" xfId="42" applyNumberFormat="1" applyFont="1" applyFill="1" applyAlignment="1">
      <alignment/>
    </xf>
    <xf numFmtId="167" fontId="46" fillId="35" borderId="0" xfId="42" applyNumberFormat="1" applyFont="1" applyFill="1" applyAlignment="1">
      <alignment/>
    </xf>
    <xf numFmtId="165" fontId="4" fillId="0" borderId="11" xfId="42" applyNumberFormat="1" applyFont="1" applyFill="1" applyBorder="1" applyAlignment="1">
      <alignment/>
    </xf>
    <xf numFmtId="166" fontId="4" fillId="33" borderId="0" xfId="57" applyNumberFormat="1" applyFont="1" applyFill="1" applyAlignment="1">
      <alignment/>
    </xf>
    <xf numFmtId="166" fontId="4" fillId="36" borderId="0" xfId="57" applyNumberFormat="1" applyFont="1" applyFill="1" applyAlignment="1">
      <alignment/>
    </xf>
    <xf numFmtId="166" fontId="4" fillId="35" borderId="0" xfId="57" applyNumberFormat="1" applyFont="1" applyFill="1" applyAlignment="1">
      <alignment/>
    </xf>
    <xf numFmtId="0" fontId="46" fillId="35" borderId="0" xfId="0" applyFont="1" applyFill="1" applyAlignment="1">
      <alignment/>
    </xf>
    <xf numFmtId="166" fontId="48" fillId="35" borderId="0" xfId="57" applyNumberFormat="1" applyFont="1" applyFill="1" applyAlignment="1">
      <alignment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38" fontId="0" fillId="39" borderId="0" xfId="0" applyNumberFormat="1" applyFill="1" applyAlignment="1">
      <alignment/>
    </xf>
    <xf numFmtId="0" fontId="49" fillId="0" borderId="0" xfId="0" applyFont="1" applyAlignment="1">
      <alignment/>
    </xf>
    <xf numFmtId="38" fontId="49" fillId="0" borderId="11" xfId="0" applyNumberFormat="1" applyFont="1" applyBorder="1" applyAlignment="1">
      <alignment/>
    </xf>
    <xf numFmtId="38" fontId="49" fillId="0" borderId="0" xfId="0" applyNumberFormat="1" applyFont="1" applyAlignment="1">
      <alignment/>
    </xf>
    <xf numFmtId="38" fontId="49" fillId="0" borderId="12" xfId="0" applyNumberFormat="1" applyFont="1" applyBorder="1" applyAlignment="1">
      <alignment/>
    </xf>
    <xf numFmtId="166" fontId="0" fillId="0" borderId="11" xfId="57" applyNumberFormat="1" applyFont="1" applyBorder="1" applyAlignment="1">
      <alignment/>
    </xf>
    <xf numFmtId="0" fontId="47" fillId="0" borderId="0" xfId="0" applyFont="1" applyAlignment="1">
      <alignment horizontal="left" indent="1"/>
    </xf>
    <xf numFmtId="166" fontId="47" fillId="34" borderId="0" xfId="57" applyNumberFormat="1" applyFont="1" applyFill="1" applyAlignment="1">
      <alignment/>
    </xf>
    <xf numFmtId="166" fontId="47" fillId="0" borderId="0" xfId="57" applyNumberFormat="1" applyFont="1" applyFill="1" applyAlignment="1">
      <alignment/>
    </xf>
    <xf numFmtId="166" fontId="4" fillId="35" borderId="0" xfId="57" applyNumberFormat="1" applyFont="1" applyFill="1" applyBorder="1" applyAlignment="1">
      <alignment/>
    </xf>
    <xf numFmtId="38" fontId="4" fillId="0" borderId="11" xfId="42" applyNumberFormat="1" applyFont="1" applyFill="1" applyBorder="1" applyAlignment="1">
      <alignment/>
    </xf>
    <xf numFmtId="0" fontId="46" fillId="35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26.375" style="18" customWidth="1"/>
    <col min="2" max="16384" width="9.00390625" style="18" customWidth="1"/>
  </cols>
  <sheetData>
    <row r="1" ht="12.75">
      <c r="A1" s="1" t="s">
        <v>53</v>
      </c>
    </row>
    <row r="2" spans="1:43" ht="12.75">
      <c r="A2" s="2" t="s">
        <v>0</v>
      </c>
      <c r="B2" s="14">
        <v>2</v>
      </c>
      <c r="F2" s="24" t="str">
        <f>CHOOSE($B$2,P3,W3,AD3,AK3,AR3)</f>
        <v>Case 2: Buyer Expectations</v>
      </c>
      <c r="I2" s="3"/>
      <c r="J2" s="4"/>
      <c r="AQ2" s="21"/>
    </row>
    <row r="3" spans="2:43" ht="12.75">
      <c r="B3" s="1"/>
      <c r="C3" s="19" t="s">
        <v>19</v>
      </c>
      <c r="D3" s="19"/>
      <c r="E3" s="19"/>
      <c r="M3" s="19" t="s">
        <v>19</v>
      </c>
      <c r="N3" s="19"/>
      <c r="O3" s="19"/>
      <c r="P3" s="86" t="s">
        <v>20</v>
      </c>
      <c r="Q3" s="85"/>
      <c r="R3" s="21"/>
      <c r="V3" s="19"/>
      <c r="W3" s="15" t="s">
        <v>22</v>
      </c>
      <c r="X3" s="85"/>
      <c r="AC3" s="19"/>
      <c r="AD3" s="15" t="s">
        <v>21</v>
      </c>
      <c r="AE3" s="85"/>
      <c r="AJ3" s="19"/>
      <c r="AK3" s="15" t="s">
        <v>23</v>
      </c>
      <c r="AL3" s="85"/>
      <c r="AQ3" s="19"/>
    </row>
    <row r="4" spans="1:43" ht="13.5" thickBot="1">
      <c r="A4" s="17" t="s">
        <v>28</v>
      </c>
      <c r="B4" s="5"/>
      <c r="C4" s="8">
        <v>2009</v>
      </c>
      <c r="D4" s="8">
        <v>2010</v>
      </c>
      <c r="E4" s="8">
        <v>2011</v>
      </c>
      <c r="F4" s="6">
        <v>2011</v>
      </c>
      <c r="G4" s="7">
        <f>+F4+1</f>
        <v>2012</v>
      </c>
      <c r="H4" s="7">
        <f>+G4+1</f>
        <v>2013</v>
      </c>
      <c r="I4" s="7">
        <f>+H4+1</f>
        <v>2014</v>
      </c>
      <c r="J4" s="7">
        <f>+I4+1</f>
        <v>2015</v>
      </c>
      <c r="K4" s="7">
        <f>+J4+1</f>
        <v>2016</v>
      </c>
      <c r="L4" s="7"/>
      <c r="M4" s="8">
        <v>2009</v>
      </c>
      <c r="N4" s="8">
        <v>2010</v>
      </c>
      <c r="O4" s="8">
        <v>2011</v>
      </c>
      <c r="P4" s="7">
        <f aca="true" t="shared" si="0" ref="P4:U4">+F4</f>
        <v>2011</v>
      </c>
      <c r="Q4" s="7">
        <f t="shared" si="0"/>
        <v>2012</v>
      </c>
      <c r="R4" s="7">
        <f t="shared" si="0"/>
        <v>2013</v>
      </c>
      <c r="S4" s="7">
        <f t="shared" si="0"/>
        <v>2014</v>
      </c>
      <c r="T4" s="7">
        <f t="shared" si="0"/>
        <v>2015</v>
      </c>
      <c r="U4" s="7">
        <f t="shared" si="0"/>
        <v>2016</v>
      </c>
      <c r="V4" s="9"/>
      <c r="W4" s="7">
        <f aca="true" t="shared" si="1" ref="W4:AB4">+F4</f>
        <v>2011</v>
      </c>
      <c r="X4" s="7">
        <f t="shared" si="1"/>
        <v>2012</v>
      </c>
      <c r="Y4" s="7">
        <f t="shared" si="1"/>
        <v>2013</v>
      </c>
      <c r="Z4" s="7">
        <f t="shared" si="1"/>
        <v>2014</v>
      </c>
      <c r="AA4" s="7">
        <f t="shared" si="1"/>
        <v>2015</v>
      </c>
      <c r="AB4" s="7">
        <f t="shared" si="1"/>
        <v>2016</v>
      </c>
      <c r="AC4" s="9"/>
      <c r="AD4" s="7">
        <f aca="true" t="shared" si="2" ref="AD4:AI4">+W4</f>
        <v>2011</v>
      </c>
      <c r="AE4" s="7">
        <f t="shared" si="2"/>
        <v>2012</v>
      </c>
      <c r="AF4" s="7">
        <f t="shared" si="2"/>
        <v>2013</v>
      </c>
      <c r="AG4" s="7">
        <f t="shared" si="2"/>
        <v>2014</v>
      </c>
      <c r="AH4" s="7">
        <f t="shared" si="2"/>
        <v>2015</v>
      </c>
      <c r="AI4" s="7">
        <f t="shared" si="2"/>
        <v>2016</v>
      </c>
      <c r="AJ4" s="9"/>
      <c r="AK4" s="7">
        <f aca="true" t="shared" si="3" ref="AK4:AP4">+AD4</f>
        <v>2011</v>
      </c>
      <c r="AL4" s="7">
        <f t="shared" si="3"/>
        <v>2012</v>
      </c>
      <c r="AM4" s="7">
        <f t="shared" si="3"/>
        <v>2013</v>
      </c>
      <c r="AN4" s="7">
        <f t="shared" si="3"/>
        <v>2014</v>
      </c>
      <c r="AO4" s="7">
        <f t="shared" si="3"/>
        <v>2015</v>
      </c>
      <c r="AP4" s="7">
        <f t="shared" si="3"/>
        <v>2016</v>
      </c>
      <c r="AQ4" s="10"/>
    </row>
    <row r="5" spans="1:43" ht="12.75">
      <c r="A5" s="5" t="s">
        <v>24</v>
      </c>
      <c r="B5" s="22"/>
      <c r="C5" s="19"/>
      <c r="D5" s="19"/>
      <c r="E5" s="19"/>
      <c r="F5" s="22"/>
      <c r="G5" s="22"/>
      <c r="H5" s="22"/>
      <c r="I5" s="22"/>
      <c r="J5" s="22"/>
      <c r="K5" s="22"/>
      <c r="L5" s="22"/>
      <c r="M5" s="19"/>
      <c r="N5" s="19"/>
      <c r="O5" s="19"/>
      <c r="V5" s="19"/>
      <c r="AC5" s="19"/>
      <c r="AJ5" s="19"/>
      <c r="AQ5" s="19"/>
    </row>
    <row r="6" spans="1:43" ht="12.75">
      <c r="A6" s="100" t="s">
        <v>25</v>
      </c>
      <c r="B6" s="23"/>
      <c r="C6" s="25">
        <v>0.05</v>
      </c>
      <c r="D6" s="26">
        <v>0.06</v>
      </c>
      <c r="E6" s="26">
        <v>0.05</v>
      </c>
      <c r="F6" s="24">
        <f aca="true" t="shared" si="4" ref="F6:K7">CHOOSE($B$2,P6,W6,AD6,AK6,AR6)</f>
        <v>0.05</v>
      </c>
      <c r="G6" s="24">
        <f t="shared" si="4"/>
        <v>0.05</v>
      </c>
      <c r="H6" s="24">
        <f t="shared" si="4"/>
        <v>0.05</v>
      </c>
      <c r="I6" s="24">
        <f t="shared" si="4"/>
        <v>0.03</v>
      </c>
      <c r="J6" s="24">
        <f t="shared" si="4"/>
        <v>0.03</v>
      </c>
      <c r="K6" s="24">
        <f t="shared" si="4"/>
        <v>0.03</v>
      </c>
      <c r="L6" s="22"/>
      <c r="M6" s="25">
        <v>0.05</v>
      </c>
      <c r="N6" s="26">
        <v>0.06</v>
      </c>
      <c r="O6" s="26">
        <v>0.05</v>
      </c>
      <c r="P6" s="20">
        <v>0.06</v>
      </c>
      <c r="Q6" s="20">
        <v>0.06</v>
      </c>
      <c r="R6" s="20">
        <v>0.06</v>
      </c>
      <c r="S6" s="27">
        <v>0.03</v>
      </c>
      <c r="T6" s="27">
        <v>0.03</v>
      </c>
      <c r="U6" s="27">
        <v>0.03</v>
      </c>
      <c r="V6" s="28"/>
      <c r="W6" s="75">
        <v>0.05</v>
      </c>
      <c r="X6" s="75">
        <v>0.05</v>
      </c>
      <c r="Y6" s="75">
        <v>0.05</v>
      </c>
      <c r="Z6" s="27">
        <v>0.03</v>
      </c>
      <c r="AA6" s="27">
        <v>0.03</v>
      </c>
      <c r="AB6" s="27">
        <v>0.03</v>
      </c>
      <c r="AC6" s="28"/>
      <c r="AD6" s="75">
        <v>0.05</v>
      </c>
      <c r="AE6" s="75">
        <v>0.1</v>
      </c>
      <c r="AF6" s="75">
        <v>0.15</v>
      </c>
      <c r="AG6" s="27">
        <v>0.08</v>
      </c>
      <c r="AH6" s="27">
        <v>0.05</v>
      </c>
      <c r="AI6" s="27">
        <v>0.03</v>
      </c>
      <c r="AJ6" s="28"/>
      <c r="AK6" s="77">
        <v>0.03</v>
      </c>
      <c r="AL6" s="77">
        <v>0.02</v>
      </c>
      <c r="AM6" s="77">
        <v>0.01</v>
      </c>
      <c r="AN6" s="77">
        <v>-0.05</v>
      </c>
      <c r="AO6" s="77">
        <v>0.03</v>
      </c>
      <c r="AP6" s="77">
        <v>0.04</v>
      </c>
      <c r="AQ6" s="29"/>
    </row>
    <row r="7" spans="1:43" ht="12.75">
      <c r="A7" s="100" t="s">
        <v>26</v>
      </c>
      <c r="B7" s="23"/>
      <c r="C7" s="25">
        <v>0.1</v>
      </c>
      <c r="D7" s="26">
        <v>0.11</v>
      </c>
      <c r="E7" s="26">
        <v>0.08</v>
      </c>
      <c r="F7" s="24">
        <f t="shared" si="4"/>
        <v>0.08</v>
      </c>
      <c r="G7" s="24">
        <f t="shared" si="4"/>
        <v>0.08</v>
      </c>
      <c r="H7" s="24">
        <f t="shared" si="4"/>
        <v>0.08</v>
      </c>
      <c r="I7" s="24">
        <f t="shared" si="4"/>
        <v>0.03</v>
      </c>
      <c r="J7" s="24">
        <f t="shared" si="4"/>
        <v>0.03</v>
      </c>
      <c r="K7" s="24">
        <f t="shared" si="4"/>
        <v>0.03</v>
      </c>
      <c r="L7" s="22"/>
      <c r="M7" s="25">
        <v>0.1</v>
      </c>
      <c r="N7" s="26">
        <v>0.11</v>
      </c>
      <c r="O7" s="26">
        <v>0.08</v>
      </c>
      <c r="P7" s="20">
        <v>0.1</v>
      </c>
      <c r="Q7" s="20">
        <v>0.1</v>
      </c>
      <c r="R7" s="20">
        <v>0.1</v>
      </c>
      <c r="S7" s="27">
        <v>0.03</v>
      </c>
      <c r="T7" s="27">
        <v>0.03</v>
      </c>
      <c r="U7" s="27">
        <v>0.03</v>
      </c>
      <c r="V7" s="28"/>
      <c r="W7" s="75">
        <v>0.08</v>
      </c>
      <c r="X7" s="75">
        <v>0.08</v>
      </c>
      <c r="Y7" s="75">
        <v>0.08</v>
      </c>
      <c r="Z7" s="27">
        <v>0.03</v>
      </c>
      <c r="AA7" s="27">
        <v>0.03</v>
      </c>
      <c r="AB7" s="27">
        <v>0.03</v>
      </c>
      <c r="AC7" s="28"/>
      <c r="AD7" s="75">
        <v>0.1</v>
      </c>
      <c r="AE7" s="75">
        <v>0.2</v>
      </c>
      <c r="AF7" s="75">
        <v>0.15</v>
      </c>
      <c r="AG7" s="27">
        <v>0.1</v>
      </c>
      <c r="AH7" s="27">
        <v>0.05</v>
      </c>
      <c r="AI7" s="27">
        <v>0.03</v>
      </c>
      <c r="AJ7" s="28"/>
      <c r="AK7" s="77">
        <v>0.06</v>
      </c>
      <c r="AL7" s="77">
        <v>0.03</v>
      </c>
      <c r="AM7" s="77">
        <v>0.01</v>
      </c>
      <c r="AN7" s="77">
        <v>-0.05</v>
      </c>
      <c r="AO7" s="77">
        <v>0.03</v>
      </c>
      <c r="AP7" s="77">
        <v>0.04</v>
      </c>
      <c r="AQ7" s="29"/>
    </row>
    <row r="8" spans="1:43" ht="12.75">
      <c r="A8" s="30"/>
      <c r="B8" s="31"/>
      <c r="C8" s="19"/>
      <c r="D8" s="19"/>
      <c r="E8" s="19"/>
      <c r="F8" s="32"/>
      <c r="G8" s="33"/>
      <c r="H8" s="33"/>
      <c r="I8" s="33"/>
      <c r="J8" s="33"/>
      <c r="K8" s="33"/>
      <c r="L8" s="22"/>
      <c r="M8" s="19"/>
      <c r="N8" s="19"/>
      <c r="O8" s="19"/>
      <c r="P8" s="34"/>
      <c r="Q8" s="34"/>
      <c r="R8" s="34"/>
      <c r="S8" s="35"/>
      <c r="T8" s="35"/>
      <c r="U8" s="35"/>
      <c r="V8" s="28"/>
      <c r="W8" s="36"/>
      <c r="X8" s="36"/>
      <c r="Y8" s="36"/>
      <c r="Z8" s="36"/>
      <c r="AA8" s="36"/>
      <c r="AB8" s="36"/>
      <c r="AC8" s="28"/>
      <c r="AD8" s="36"/>
      <c r="AE8" s="36"/>
      <c r="AF8" s="36"/>
      <c r="AG8" s="36"/>
      <c r="AH8" s="36"/>
      <c r="AI8" s="36"/>
      <c r="AJ8" s="28"/>
      <c r="AK8" s="36"/>
      <c r="AL8" s="35"/>
      <c r="AM8" s="35"/>
      <c r="AN8" s="35"/>
      <c r="AO8" s="35"/>
      <c r="AP8" s="35"/>
      <c r="AQ8" s="28"/>
    </row>
    <row r="9" spans="1:43" ht="12.75">
      <c r="A9" s="13" t="s">
        <v>1</v>
      </c>
      <c r="B9" s="31"/>
      <c r="C9" s="19"/>
      <c r="D9" s="19"/>
      <c r="E9" s="19"/>
      <c r="F9" s="32"/>
      <c r="G9" s="33"/>
      <c r="H9" s="33"/>
      <c r="I9" s="33"/>
      <c r="J9" s="33"/>
      <c r="K9" s="33"/>
      <c r="L9" s="22"/>
      <c r="M9" s="19"/>
      <c r="N9" s="19"/>
      <c r="O9" s="19"/>
      <c r="P9" s="34"/>
      <c r="Q9" s="34"/>
      <c r="R9" s="34"/>
      <c r="S9" s="36"/>
      <c r="T9" s="36"/>
      <c r="U9" s="36"/>
      <c r="V9" s="28"/>
      <c r="W9" s="36"/>
      <c r="X9" s="36"/>
      <c r="Y9" s="36"/>
      <c r="Z9" s="36"/>
      <c r="AA9" s="36"/>
      <c r="AB9" s="36"/>
      <c r="AC9" s="28"/>
      <c r="AD9" s="36"/>
      <c r="AE9" s="36"/>
      <c r="AF9" s="36"/>
      <c r="AG9" s="36"/>
      <c r="AH9" s="36"/>
      <c r="AI9" s="36"/>
      <c r="AJ9" s="28"/>
      <c r="AK9" s="36"/>
      <c r="AL9" s="35"/>
      <c r="AM9" s="35"/>
      <c r="AN9" s="35"/>
      <c r="AO9" s="35"/>
      <c r="AP9" s="35"/>
      <c r="AQ9" s="28"/>
    </row>
    <row r="10" spans="1:43" ht="12.75">
      <c r="A10" s="16" t="str">
        <f>+A6</f>
        <v>Division 1</v>
      </c>
      <c r="B10" s="31"/>
      <c r="C10" s="28">
        <v>0.1</v>
      </c>
      <c r="D10" s="28">
        <v>0.1</v>
      </c>
      <c r="E10" s="28">
        <v>0.1</v>
      </c>
      <c r="F10" s="24">
        <f aca="true" t="shared" si="5" ref="F10:K11">CHOOSE($B$2,P10,W10,AD10,AK10,AR10)</f>
        <v>0.1</v>
      </c>
      <c r="G10" s="24">
        <f t="shared" si="5"/>
        <v>0.1</v>
      </c>
      <c r="H10" s="24">
        <f t="shared" si="5"/>
        <v>0.1</v>
      </c>
      <c r="I10" s="24">
        <f t="shared" si="5"/>
        <v>0.1</v>
      </c>
      <c r="J10" s="24">
        <f t="shared" si="5"/>
        <v>0.1</v>
      </c>
      <c r="K10" s="24">
        <f t="shared" si="5"/>
        <v>0.1</v>
      </c>
      <c r="L10" s="22"/>
      <c r="M10" s="28">
        <v>0.1</v>
      </c>
      <c r="N10" s="28">
        <v>0.1</v>
      </c>
      <c r="O10" s="28">
        <v>0.1</v>
      </c>
      <c r="P10" s="37">
        <v>0.105</v>
      </c>
      <c r="Q10" s="37">
        <v>0.115</v>
      </c>
      <c r="R10" s="37">
        <v>0.12</v>
      </c>
      <c r="S10" s="38">
        <f aca="true" t="shared" si="6" ref="S10:U11">R10</f>
        <v>0.12</v>
      </c>
      <c r="T10" s="38">
        <f t="shared" si="6"/>
        <v>0.12</v>
      </c>
      <c r="U10" s="38">
        <f t="shared" si="6"/>
        <v>0.12</v>
      </c>
      <c r="V10" s="28"/>
      <c r="W10" s="76">
        <f>AVERAGE(N10:O10)</f>
        <v>0.1</v>
      </c>
      <c r="X10" s="76">
        <f aca="true" t="shared" si="7" ref="X10:AB11">W10</f>
        <v>0.1</v>
      </c>
      <c r="Y10" s="76">
        <f t="shared" si="7"/>
        <v>0.1</v>
      </c>
      <c r="Z10" s="38">
        <f t="shared" si="7"/>
        <v>0.1</v>
      </c>
      <c r="AA10" s="38">
        <f t="shared" si="7"/>
        <v>0.1</v>
      </c>
      <c r="AB10" s="38">
        <f t="shared" si="7"/>
        <v>0.1</v>
      </c>
      <c r="AC10" s="28"/>
      <c r="AD10" s="76">
        <f aca="true" t="shared" si="8" ref="AD10:AI11">W10</f>
        <v>0.1</v>
      </c>
      <c r="AE10" s="76">
        <f t="shared" si="8"/>
        <v>0.1</v>
      </c>
      <c r="AF10" s="76">
        <f t="shared" si="8"/>
        <v>0.1</v>
      </c>
      <c r="AG10" s="76">
        <f t="shared" si="8"/>
        <v>0.1</v>
      </c>
      <c r="AH10" s="76">
        <f t="shared" si="8"/>
        <v>0.1</v>
      </c>
      <c r="AI10" s="76">
        <f t="shared" si="8"/>
        <v>0.1</v>
      </c>
      <c r="AJ10" s="28"/>
      <c r="AK10" s="76">
        <f>AD10</f>
        <v>0.1</v>
      </c>
      <c r="AL10" s="76">
        <v>0.09</v>
      </c>
      <c r="AM10" s="76">
        <v>0.08</v>
      </c>
      <c r="AN10" s="76">
        <v>0.07</v>
      </c>
      <c r="AO10" s="76">
        <f>AH10</f>
        <v>0.1</v>
      </c>
      <c r="AP10" s="76">
        <f>AI10</f>
        <v>0.1</v>
      </c>
      <c r="AQ10" s="29"/>
    </row>
    <row r="11" spans="1:43" ht="12.75">
      <c r="A11" s="16" t="str">
        <f>+A7</f>
        <v>Division 2</v>
      </c>
      <c r="B11" s="31"/>
      <c r="C11" s="28">
        <v>0.12</v>
      </c>
      <c r="D11" s="28">
        <v>0.12</v>
      </c>
      <c r="E11" s="28">
        <v>0.12</v>
      </c>
      <c r="F11" s="24">
        <f t="shared" si="5"/>
        <v>0.12</v>
      </c>
      <c r="G11" s="24">
        <f t="shared" si="5"/>
        <v>0.12</v>
      </c>
      <c r="H11" s="24">
        <f t="shared" si="5"/>
        <v>0.12</v>
      </c>
      <c r="I11" s="24">
        <f t="shared" si="5"/>
        <v>0.12</v>
      </c>
      <c r="J11" s="24">
        <f t="shared" si="5"/>
        <v>0.12</v>
      </c>
      <c r="K11" s="24">
        <f t="shared" si="5"/>
        <v>0.12</v>
      </c>
      <c r="L11" s="22"/>
      <c r="M11" s="28">
        <v>0.12</v>
      </c>
      <c r="N11" s="28">
        <v>0.12</v>
      </c>
      <c r="O11" s="28">
        <v>0.12</v>
      </c>
      <c r="P11" s="37">
        <v>0.13</v>
      </c>
      <c r="Q11" s="37">
        <v>0.14</v>
      </c>
      <c r="R11" s="37">
        <v>0.15</v>
      </c>
      <c r="S11" s="38">
        <f t="shared" si="6"/>
        <v>0.15</v>
      </c>
      <c r="T11" s="38">
        <f t="shared" si="6"/>
        <v>0.15</v>
      </c>
      <c r="U11" s="38">
        <f t="shared" si="6"/>
        <v>0.15</v>
      </c>
      <c r="V11" s="28"/>
      <c r="W11" s="76">
        <f>AVERAGE(N11:O11)</f>
        <v>0.12</v>
      </c>
      <c r="X11" s="76">
        <f t="shared" si="7"/>
        <v>0.12</v>
      </c>
      <c r="Y11" s="76">
        <f t="shared" si="7"/>
        <v>0.12</v>
      </c>
      <c r="Z11" s="38">
        <f t="shared" si="7"/>
        <v>0.12</v>
      </c>
      <c r="AA11" s="38">
        <f t="shared" si="7"/>
        <v>0.12</v>
      </c>
      <c r="AB11" s="38">
        <f t="shared" si="7"/>
        <v>0.12</v>
      </c>
      <c r="AC11" s="28"/>
      <c r="AD11" s="76">
        <f t="shared" si="8"/>
        <v>0.12</v>
      </c>
      <c r="AE11" s="76">
        <f t="shared" si="8"/>
        <v>0.12</v>
      </c>
      <c r="AF11" s="76">
        <f t="shared" si="8"/>
        <v>0.12</v>
      </c>
      <c r="AG11" s="76">
        <f t="shared" si="8"/>
        <v>0.12</v>
      </c>
      <c r="AH11" s="76">
        <f t="shared" si="8"/>
        <v>0.12</v>
      </c>
      <c r="AI11" s="76">
        <f t="shared" si="8"/>
        <v>0.12</v>
      </c>
      <c r="AJ11" s="28"/>
      <c r="AK11" s="76">
        <f>AD11</f>
        <v>0.12</v>
      </c>
      <c r="AL11" s="76">
        <v>0.11</v>
      </c>
      <c r="AM11" s="76">
        <v>0.1</v>
      </c>
      <c r="AN11" s="76">
        <v>0.09</v>
      </c>
      <c r="AO11" s="76">
        <f>AH11</f>
        <v>0.12</v>
      </c>
      <c r="AP11" s="76">
        <f>AI11</f>
        <v>0.12</v>
      </c>
      <c r="AQ11" s="29"/>
    </row>
    <row r="12" spans="1:43" ht="12.75">
      <c r="A12" s="16" t="s">
        <v>48</v>
      </c>
      <c r="B12" s="30"/>
      <c r="C12" s="19"/>
      <c r="D12" s="19"/>
      <c r="E12" s="19"/>
      <c r="F12" s="98">
        <f>SUM('Income Stmnt'!F17:F18)/SUM('Income Stmnt'!F4:F5)</f>
        <v>0.11133858267716537</v>
      </c>
      <c r="G12" s="98">
        <f>SUM('Income Stmnt'!G17:G18)/SUM('Income Stmnt'!G4:G5)</f>
        <v>0.11147664379012617</v>
      </c>
      <c r="H12" s="98">
        <f>SUM('Income Stmnt'!H17:H18)/SUM('Income Stmnt'!H4:H5)</f>
        <v>0.11161413182149148</v>
      </c>
      <c r="I12" s="98">
        <f>SUM('Income Stmnt'!I17:I18)/SUM('Income Stmnt'!I4:I5)</f>
        <v>0.1116141318214915</v>
      </c>
      <c r="J12" s="98">
        <f>SUM('Income Stmnt'!J17:J18)/SUM('Income Stmnt'!J4:J5)</f>
        <v>0.11161413182149144</v>
      </c>
      <c r="K12" s="98">
        <f>SUM('Income Stmnt'!K17:K18)/SUM('Income Stmnt'!K4:K5)</f>
        <v>0.11161413182149148</v>
      </c>
      <c r="L12" s="22"/>
      <c r="M12" s="19"/>
      <c r="N12" s="19"/>
      <c r="O12" s="19"/>
      <c r="P12" s="39"/>
      <c r="Q12" s="39"/>
      <c r="R12" s="39"/>
      <c r="S12" s="39"/>
      <c r="T12" s="39"/>
      <c r="U12" s="39"/>
      <c r="V12" s="28"/>
      <c r="W12" s="40"/>
      <c r="X12" s="40"/>
      <c r="Y12" s="40"/>
      <c r="Z12" s="40"/>
      <c r="AA12" s="40"/>
      <c r="AB12" s="40"/>
      <c r="AC12" s="28"/>
      <c r="AD12" s="40"/>
      <c r="AE12" s="40"/>
      <c r="AF12" s="40"/>
      <c r="AG12" s="40"/>
      <c r="AH12" s="40"/>
      <c r="AI12" s="40"/>
      <c r="AJ12" s="28"/>
      <c r="AK12" s="40"/>
      <c r="AL12" s="40"/>
      <c r="AM12" s="40"/>
      <c r="AN12" s="40"/>
      <c r="AO12" s="40"/>
      <c r="AP12" s="40"/>
      <c r="AQ12" s="28"/>
    </row>
    <row r="13" spans="1:43" ht="12.75">
      <c r="A13" s="30"/>
      <c r="B13" s="30"/>
      <c r="C13" s="19"/>
      <c r="D13" s="19"/>
      <c r="E13" s="19"/>
      <c r="F13" s="24"/>
      <c r="G13" s="24"/>
      <c r="H13" s="24"/>
      <c r="I13" s="24"/>
      <c r="J13" s="24"/>
      <c r="K13" s="24"/>
      <c r="L13" s="22"/>
      <c r="M13" s="19"/>
      <c r="N13" s="19"/>
      <c r="O13" s="19"/>
      <c r="P13" s="39"/>
      <c r="Q13" s="39"/>
      <c r="R13" s="39"/>
      <c r="S13" s="39"/>
      <c r="T13" s="39"/>
      <c r="U13" s="39"/>
      <c r="V13" s="28"/>
      <c r="W13" s="40"/>
      <c r="X13" s="40"/>
      <c r="Y13" s="40"/>
      <c r="Z13" s="40"/>
      <c r="AA13" s="40"/>
      <c r="AB13" s="40"/>
      <c r="AC13" s="28"/>
      <c r="AD13" s="40"/>
      <c r="AE13" s="40"/>
      <c r="AF13" s="40"/>
      <c r="AG13" s="40"/>
      <c r="AH13" s="40"/>
      <c r="AI13" s="40"/>
      <c r="AJ13" s="28"/>
      <c r="AK13" s="40"/>
      <c r="AL13" s="40"/>
      <c r="AM13" s="40"/>
      <c r="AN13" s="40"/>
      <c r="AO13" s="40"/>
      <c r="AP13" s="40"/>
      <c r="AQ13" s="28"/>
    </row>
    <row r="14" spans="1:43" ht="12.75">
      <c r="A14" s="13" t="s">
        <v>2</v>
      </c>
      <c r="B14" s="31"/>
      <c r="C14" s="19"/>
      <c r="D14" s="19"/>
      <c r="E14" s="19"/>
      <c r="F14" s="32"/>
      <c r="G14" s="33"/>
      <c r="H14" s="33"/>
      <c r="I14" s="33"/>
      <c r="J14" s="33"/>
      <c r="K14" s="33"/>
      <c r="L14" s="22"/>
      <c r="M14" s="19"/>
      <c r="N14" s="19"/>
      <c r="O14" s="19"/>
      <c r="P14" s="36"/>
      <c r="Q14" s="36"/>
      <c r="R14" s="36"/>
      <c r="S14" s="36"/>
      <c r="T14" s="36"/>
      <c r="U14" s="36"/>
      <c r="V14" s="28"/>
      <c r="W14" s="36"/>
      <c r="X14" s="36"/>
      <c r="Y14" s="36"/>
      <c r="Z14" s="36"/>
      <c r="AA14" s="36"/>
      <c r="AB14" s="36"/>
      <c r="AC14" s="28"/>
      <c r="AD14" s="36"/>
      <c r="AE14" s="36"/>
      <c r="AF14" s="36"/>
      <c r="AG14" s="36"/>
      <c r="AH14" s="36"/>
      <c r="AI14" s="36"/>
      <c r="AJ14" s="28"/>
      <c r="AK14" s="36"/>
      <c r="AL14" s="35"/>
      <c r="AM14" s="35"/>
      <c r="AN14" s="35"/>
      <c r="AO14" s="35"/>
      <c r="AP14" s="35"/>
      <c r="AQ14" s="28"/>
    </row>
    <row r="15" spans="1:43" ht="12.75">
      <c r="A15" s="16" t="str">
        <f>A10</f>
        <v>Division 1</v>
      </c>
      <c r="B15" s="23"/>
      <c r="C15" s="41">
        <v>0.05653758776773811</v>
      </c>
      <c r="D15" s="41">
        <v>0.050407804253958105</v>
      </c>
      <c r="E15" s="41">
        <v>0.06328576646058377</v>
      </c>
      <c r="F15" s="24">
        <f aca="true" t="shared" si="9" ref="F15:K16">CHOOSE($B$2,P15,W15,AD15,AK15,AR15)</f>
        <v>0.05674371949409333</v>
      </c>
      <c r="G15" s="24">
        <f t="shared" si="9"/>
        <v>0.05674371949409333</v>
      </c>
      <c r="H15" s="24">
        <f t="shared" si="9"/>
        <v>0.05674371949409333</v>
      </c>
      <c r="I15" s="24">
        <f t="shared" si="9"/>
        <v>0.05674371949409333</v>
      </c>
      <c r="J15" s="24">
        <f t="shared" si="9"/>
        <v>0.05674371949409333</v>
      </c>
      <c r="K15" s="24">
        <f t="shared" si="9"/>
        <v>0.05674371949409333</v>
      </c>
      <c r="L15" s="22"/>
      <c r="M15" s="41">
        <v>0.05653758776773811</v>
      </c>
      <c r="N15" s="41">
        <v>0.050407804253958105</v>
      </c>
      <c r="O15" s="41">
        <v>0.06328576646058377</v>
      </c>
      <c r="P15" s="20">
        <v>0.04013819613946962</v>
      </c>
      <c r="Q15" s="20">
        <v>0.04736507975452597</v>
      </c>
      <c r="R15" s="20">
        <v>0.04622612188299424</v>
      </c>
      <c r="S15" s="27">
        <f aca="true" t="shared" si="10" ref="S15:U16">R15</f>
        <v>0.04622612188299424</v>
      </c>
      <c r="T15" s="27">
        <f t="shared" si="10"/>
        <v>0.04622612188299424</v>
      </c>
      <c r="U15" s="27">
        <f t="shared" si="10"/>
        <v>0.04622612188299424</v>
      </c>
      <c r="V15" s="28"/>
      <c r="W15" s="76">
        <f>AVERAGE(M15:O15)</f>
        <v>0.05674371949409333</v>
      </c>
      <c r="X15" s="76">
        <f aca="true" t="shared" si="11" ref="X15:AB16">W15</f>
        <v>0.05674371949409333</v>
      </c>
      <c r="Y15" s="76">
        <f t="shared" si="11"/>
        <v>0.05674371949409333</v>
      </c>
      <c r="Z15" s="38">
        <f t="shared" si="11"/>
        <v>0.05674371949409333</v>
      </c>
      <c r="AA15" s="38">
        <f t="shared" si="11"/>
        <v>0.05674371949409333</v>
      </c>
      <c r="AB15" s="38">
        <f t="shared" si="11"/>
        <v>0.05674371949409333</v>
      </c>
      <c r="AC15" s="28"/>
      <c r="AD15" s="76">
        <f aca="true" t="shared" si="12" ref="AD15:AI16">W15</f>
        <v>0.05674371949409333</v>
      </c>
      <c r="AE15" s="76">
        <f t="shared" si="12"/>
        <v>0.05674371949409333</v>
      </c>
      <c r="AF15" s="76">
        <f t="shared" si="12"/>
        <v>0.05674371949409333</v>
      </c>
      <c r="AG15" s="76">
        <f t="shared" si="12"/>
        <v>0.05674371949409333</v>
      </c>
      <c r="AH15" s="76">
        <f t="shared" si="12"/>
        <v>0.05674371949409333</v>
      </c>
      <c r="AI15" s="76">
        <f t="shared" si="12"/>
        <v>0.05674371949409333</v>
      </c>
      <c r="AJ15" s="28"/>
      <c r="AK15" s="76">
        <f>AD15</f>
        <v>0.05674371949409333</v>
      </c>
      <c r="AL15" s="76">
        <v>0.06</v>
      </c>
      <c r="AM15" s="76">
        <v>0.07</v>
      </c>
      <c r="AN15" s="76">
        <v>0.08</v>
      </c>
      <c r="AO15" s="76">
        <v>0.07</v>
      </c>
      <c r="AP15" s="76">
        <f>AI15</f>
        <v>0.05674371949409333</v>
      </c>
      <c r="AQ15" s="29"/>
    </row>
    <row r="16" spans="1:43" ht="12.75">
      <c r="A16" s="16" t="str">
        <f>A11</f>
        <v>Division 2</v>
      </c>
      <c r="B16" s="23"/>
      <c r="C16" s="41">
        <v>0.16380602498163113</v>
      </c>
      <c r="D16" s="41">
        <v>0.1424478618074573</v>
      </c>
      <c r="E16" s="41">
        <v>0.1317250294665602</v>
      </c>
      <c r="F16" s="24">
        <f t="shared" si="9"/>
        <v>0.14599297208521622</v>
      </c>
      <c r="G16" s="24">
        <f t="shared" si="9"/>
        <v>0.14599297208521622</v>
      </c>
      <c r="H16" s="24">
        <f t="shared" si="9"/>
        <v>0.14599297208521622</v>
      </c>
      <c r="I16" s="24">
        <f t="shared" si="9"/>
        <v>0.14599297208521622</v>
      </c>
      <c r="J16" s="24">
        <f t="shared" si="9"/>
        <v>0.14599297208521622</v>
      </c>
      <c r="K16" s="24">
        <f t="shared" si="9"/>
        <v>0.14599297208521622</v>
      </c>
      <c r="L16" s="22"/>
      <c r="M16" s="41">
        <v>0.16380602498163113</v>
      </c>
      <c r="N16" s="41">
        <v>0.1424478618074573</v>
      </c>
      <c r="O16" s="41">
        <v>0.1317250294665602</v>
      </c>
      <c r="P16" s="20">
        <v>0.09432758620689655</v>
      </c>
      <c r="Q16" s="20">
        <v>0.12233333333333334</v>
      </c>
      <c r="R16" s="20">
        <v>0.1235483870967742</v>
      </c>
      <c r="S16" s="27">
        <f t="shared" si="10"/>
        <v>0.1235483870967742</v>
      </c>
      <c r="T16" s="27">
        <f t="shared" si="10"/>
        <v>0.1235483870967742</v>
      </c>
      <c r="U16" s="27">
        <f t="shared" si="10"/>
        <v>0.1235483870967742</v>
      </c>
      <c r="V16" s="28"/>
      <c r="W16" s="76">
        <f>AVERAGE(M16:O16)</f>
        <v>0.14599297208521622</v>
      </c>
      <c r="X16" s="76">
        <f t="shared" si="11"/>
        <v>0.14599297208521622</v>
      </c>
      <c r="Y16" s="76">
        <f t="shared" si="11"/>
        <v>0.14599297208521622</v>
      </c>
      <c r="Z16" s="38">
        <f t="shared" si="11"/>
        <v>0.14599297208521622</v>
      </c>
      <c r="AA16" s="38">
        <f t="shared" si="11"/>
        <v>0.14599297208521622</v>
      </c>
      <c r="AB16" s="38">
        <f t="shared" si="11"/>
        <v>0.14599297208521622</v>
      </c>
      <c r="AC16" s="28"/>
      <c r="AD16" s="76">
        <f t="shared" si="12"/>
        <v>0.14599297208521622</v>
      </c>
      <c r="AE16" s="76">
        <f t="shared" si="12"/>
        <v>0.14599297208521622</v>
      </c>
      <c r="AF16" s="76">
        <f t="shared" si="12"/>
        <v>0.14599297208521622</v>
      </c>
      <c r="AG16" s="76">
        <f t="shared" si="12"/>
        <v>0.14599297208521622</v>
      </c>
      <c r="AH16" s="76">
        <f t="shared" si="12"/>
        <v>0.14599297208521622</v>
      </c>
      <c r="AI16" s="76">
        <f t="shared" si="12"/>
        <v>0.14599297208521622</v>
      </c>
      <c r="AJ16" s="28"/>
      <c r="AK16" s="76">
        <f>AD16</f>
        <v>0.14599297208521622</v>
      </c>
      <c r="AL16" s="76">
        <v>0.15</v>
      </c>
      <c r="AM16" s="76">
        <v>0.17</v>
      </c>
      <c r="AN16" s="76">
        <v>0.19</v>
      </c>
      <c r="AO16" s="76">
        <v>0.18</v>
      </c>
      <c r="AP16" s="76">
        <f>AI16</f>
        <v>0.14599297208521622</v>
      </c>
      <c r="AQ16" s="29"/>
    </row>
    <row r="17" spans="1:43" ht="12.75">
      <c r="A17" s="16" t="s">
        <v>48</v>
      </c>
      <c r="B17" s="23"/>
      <c r="C17" s="19"/>
      <c r="D17" s="19"/>
      <c r="E17" s="19"/>
      <c r="F17" s="98">
        <f>SUM('Income Stmnt'!F24:F25)/SUM('Income Stmnt'!F4:F5)</f>
        <v>0.10734172096307638</v>
      </c>
      <c r="G17" s="98">
        <f>SUM('Income Stmnt'!G24:G25)/SUM('Income Stmnt'!G4:G5)</f>
        <v>0.10795781352025903</v>
      </c>
      <c r="H17" s="98">
        <f>SUM('Income Stmnt'!H24:H25)/SUM('Income Stmnt'!H4:H5)</f>
        <v>0.10857134872223786</v>
      </c>
      <c r="I17" s="98">
        <f>SUM('Income Stmnt'!I24:I25)/SUM('Income Stmnt'!I4:I5)</f>
        <v>0.10857134872223786</v>
      </c>
      <c r="J17" s="98">
        <f>SUM('Income Stmnt'!J24:J25)/SUM('Income Stmnt'!J4:J5)</f>
        <v>0.10857134872223786</v>
      </c>
      <c r="K17" s="98">
        <f>SUM('Income Stmnt'!K24:K25)/SUM('Income Stmnt'!K4:K5)</f>
        <v>0.10857134872223784</v>
      </c>
      <c r="L17" s="22"/>
      <c r="M17" s="19"/>
      <c r="N17" s="19"/>
      <c r="O17" s="19"/>
      <c r="P17" s="44"/>
      <c r="Q17" s="44"/>
      <c r="R17" s="44"/>
      <c r="S17" s="44"/>
      <c r="T17" s="44"/>
      <c r="U17" s="44"/>
      <c r="V17" s="28"/>
      <c r="W17" s="45"/>
      <c r="X17" s="45"/>
      <c r="Y17" s="45"/>
      <c r="Z17" s="45"/>
      <c r="AA17" s="45"/>
      <c r="AB17" s="45"/>
      <c r="AC17" s="28"/>
      <c r="AD17" s="45"/>
      <c r="AE17" s="45"/>
      <c r="AF17" s="45"/>
      <c r="AG17" s="45"/>
      <c r="AH17" s="45"/>
      <c r="AI17" s="45"/>
      <c r="AJ17" s="28"/>
      <c r="AK17" s="45"/>
      <c r="AL17" s="45"/>
      <c r="AM17" s="45"/>
      <c r="AN17" s="45"/>
      <c r="AO17" s="45"/>
      <c r="AP17" s="45"/>
      <c r="AQ17" s="28"/>
    </row>
    <row r="18" spans="1:43" ht="12.75">
      <c r="A18" s="43"/>
      <c r="B18" s="23"/>
      <c r="C18" s="19"/>
      <c r="D18" s="19"/>
      <c r="E18" s="19"/>
      <c r="F18" s="24"/>
      <c r="G18" s="24"/>
      <c r="H18" s="24"/>
      <c r="I18" s="24"/>
      <c r="J18" s="24"/>
      <c r="K18" s="24"/>
      <c r="L18" s="22"/>
      <c r="M18" s="19"/>
      <c r="N18" s="19"/>
      <c r="O18" s="19"/>
      <c r="P18" s="44"/>
      <c r="Q18" s="44"/>
      <c r="R18" s="44"/>
      <c r="S18" s="44"/>
      <c r="T18" s="44"/>
      <c r="U18" s="44"/>
      <c r="V18" s="28"/>
      <c r="W18" s="45"/>
      <c r="X18" s="45"/>
      <c r="Y18" s="45"/>
      <c r="Z18" s="45"/>
      <c r="AA18" s="45"/>
      <c r="AB18" s="45"/>
      <c r="AC18" s="28"/>
      <c r="AD18" s="45"/>
      <c r="AE18" s="45"/>
      <c r="AF18" s="45"/>
      <c r="AG18" s="45"/>
      <c r="AH18" s="45"/>
      <c r="AI18" s="45"/>
      <c r="AJ18" s="28"/>
      <c r="AK18" s="45"/>
      <c r="AL18" s="45"/>
      <c r="AM18" s="45"/>
      <c r="AN18" s="45"/>
      <c r="AO18" s="45"/>
      <c r="AP18" s="45"/>
      <c r="AQ18" s="28"/>
    </row>
    <row r="19" spans="1:43" ht="12.75">
      <c r="A19" s="46" t="s">
        <v>27</v>
      </c>
      <c r="B19" s="30"/>
      <c r="C19" s="19"/>
      <c r="D19" s="19"/>
      <c r="E19" s="19"/>
      <c r="F19" s="24"/>
      <c r="G19" s="24"/>
      <c r="H19" s="24"/>
      <c r="I19" s="24"/>
      <c r="J19" s="24"/>
      <c r="K19" s="24"/>
      <c r="L19" s="22"/>
      <c r="M19" s="19"/>
      <c r="N19" s="19"/>
      <c r="O19" s="19"/>
      <c r="P19" s="34"/>
      <c r="Q19" s="34"/>
      <c r="R19" s="34"/>
      <c r="S19" s="34"/>
      <c r="T19" s="34"/>
      <c r="U19" s="34"/>
      <c r="V19" s="28"/>
      <c r="W19" s="35"/>
      <c r="X19" s="35"/>
      <c r="Y19" s="35"/>
      <c r="Z19" s="35"/>
      <c r="AA19" s="35"/>
      <c r="AB19" s="35"/>
      <c r="AC19" s="28"/>
      <c r="AD19" s="35"/>
      <c r="AE19" s="35"/>
      <c r="AF19" s="35"/>
      <c r="AG19" s="35"/>
      <c r="AH19" s="35"/>
      <c r="AI19" s="35"/>
      <c r="AJ19" s="28"/>
      <c r="AK19" s="35"/>
      <c r="AL19" s="35"/>
      <c r="AM19" s="35"/>
      <c r="AN19" s="35"/>
      <c r="AO19" s="35"/>
      <c r="AP19" s="35"/>
      <c r="AQ19" s="28"/>
    </row>
    <row r="20" spans="1:43" ht="12.75">
      <c r="A20" s="47" t="s">
        <v>3</v>
      </c>
      <c r="B20" s="30"/>
      <c r="C20" s="41">
        <v>0.005</v>
      </c>
      <c r="D20" s="41">
        <v>0.006</v>
      </c>
      <c r="E20" s="41">
        <v>0.007</v>
      </c>
      <c r="F20" s="24">
        <f aca="true" t="shared" si="13" ref="F20:K20">CHOOSE($B$2,P20,W20,AD20,AK20,AR20)</f>
        <v>0.005</v>
      </c>
      <c r="G20" s="24">
        <f t="shared" si="13"/>
        <v>0.005</v>
      </c>
      <c r="H20" s="24">
        <f t="shared" si="13"/>
        <v>0.005</v>
      </c>
      <c r="I20" s="24">
        <f t="shared" si="13"/>
        <v>0.005</v>
      </c>
      <c r="J20" s="24">
        <f t="shared" si="13"/>
        <v>0.005</v>
      </c>
      <c r="K20" s="24">
        <f t="shared" si="13"/>
        <v>0.005</v>
      </c>
      <c r="L20" s="22"/>
      <c r="M20" s="48">
        <v>0.005</v>
      </c>
      <c r="N20" s="48">
        <v>0.006</v>
      </c>
      <c r="O20" s="48">
        <v>0.007</v>
      </c>
      <c r="P20" s="42">
        <v>0.005</v>
      </c>
      <c r="Q20" s="42">
        <v>0.005</v>
      </c>
      <c r="R20" s="42">
        <v>0.005</v>
      </c>
      <c r="S20" s="49">
        <v>0.005</v>
      </c>
      <c r="T20" s="49">
        <v>0.005</v>
      </c>
      <c r="U20" s="49">
        <v>0.005</v>
      </c>
      <c r="V20" s="28"/>
      <c r="W20" s="49">
        <f>P20</f>
        <v>0.005</v>
      </c>
      <c r="X20" s="49">
        <f>Q20</f>
        <v>0.005</v>
      </c>
      <c r="Y20" s="49">
        <f>R20</f>
        <v>0.005</v>
      </c>
      <c r="Z20" s="50">
        <f>Y20</f>
        <v>0.005</v>
      </c>
      <c r="AA20" s="50">
        <f>Z20</f>
        <v>0.005</v>
      </c>
      <c r="AB20" s="50">
        <f>AA20</f>
        <v>0.005</v>
      </c>
      <c r="AC20" s="28"/>
      <c r="AD20" s="49">
        <f>W20</f>
        <v>0.005</v>
      </c>
      <c r="AE20" s="49">
        <f>X20</f>
        <v>0.005</v>
      </c>
      <c r="AF20" s="49">
        <f>Y20</f>
        <v>0.005</v>
      </c>
      <c r="AG20" s="50">
        <f>AF20</f>
        <v>0.005</v>
      </c>
      <c r="AH20" s="50">
        <f>AG20</f>
        <v>0.005</v>
      </c>
      <c r="AI20" s="50">
        <f>AH20</f>
        <v>0.005</v>
      </c>
      <c r="AJ20" s="28"/>
      <c r="AK20" s="49">
        <f>AD20</f>
        <v>0.005</v>
      </c>
      <c r="AL20" s="49">
        <f>AE20</f>
        <v>0.005</v>
      </c>
      <c r="AM20" s="49">
        <f>AF20</f>
        <v>0.005</v>
      </c>
      <c r="AN20" s="50">
        <f>AM20</f>
        <v>0.005</v>
      </c>
      <c r="AO20" s="50">
        <f>AN20</f>
        <v>0.005</v>
      </c>
      <c r="AP20" s="50">
        <f>AO20</f>
        <v>0.005</v>
      </c>
      <c r="AQ20" s="29"/>
    </row>
    <row r="21" spans="1:43" ht="12.75">
      <c r="A21" s="47"/>
      <c r="B21" s="30"/>
      <c r="C21" s="48"/>
      <c r="D21" s="48"/>
      <c r="E21" s="48"/>
      <c r="F21" s="24"/>
      <c r="G21" s="24"/>
      <c r="H21" s="24"/>
      <c r="I21" s="24"/>
      <c r="J21" s="24"/>
      <c r="K21" s="24"/>
      <c r="L21" s="22"/>
      <c r="M21" s="48"/>
      <c r="N21" s="48"/>
      <c r="O21" s="48"/>
      <c r="P21" s="45"/>
      <c r="Q21" s="45"/>
      <c r="R21" s="45"/>
      <c r="S21" s="45"/>
      <c r="T21" s="45"/>
      <c r="U21" s="45"/>
      <c r="V21" s="28"/>
      <c r="W21" s="45"/>
      <c r="X21" s="45"/>
      <c r="Y21" s="45"/>
      <c r="Z21" s="51"/>
      <c r="AA21" s="51"/>
      <c r="AB21" s="51"/>
      <c r="AC21" s="28"/>
      <c r="AD21" s="45"/>
      <c r="AE21" s="45"/>
      <c r="AF21" s="45"/>
      <c r="AG21" s="51"/>
      <c r="AH21" s="51"/>
      <c r="AI21" s="51"/>
      <c r="AJ21" s="28"/>
      <c r="AK21" s="45"/>
      <c r="AL21" s="45"/>
      <c r="AM21" s="45"/>
      <c r="AN21" s="51"/>
      <c r="AO21" s="51"/>
      <c r="AP21" s="51"/>
      <c r="AQ21" s="29"/>
    </row>
    <row r="22" spans="1:43" ht="12.75">
      <c r="A22" s="63" t="s">
        <v>31</v>
      </c>
      <c r="B22" s="95"/>
      <c r="C22" s="96">
        <f>'Income Stmnt'!C51</f>
        <v>-0.013898650096073925</v>
      </c>
      <c r="D22" s="96">
        <f>'Income Stmnt'!D51</f>
        <v>0.0015688288398340168</v>
      </c>
      <c r="E22" s="96">
        <f>'Income Stmnt'!E51</f>
        <v>0.0025882462560694194</v>
      </c>
      <c r="F22" s="97">
        <f>'Income Stmnt'!F51</f>
        <v>-0.005970538162655944</v>
      </c>
      <c r="G22" s="97">
        <f>'Income Stmnt'!G51</f>
        <v>-0.0065271773791590855</v>
      </c>
      <c r="H22" s="97">
        <f>'Income Stmnt'!H51</f>
        <v>-0.007081506026932916</v>
      </c>
      <c r="I22" s="97">
        <f>'Income Stmnt'!I51</f>
        <v>-0.007081506026932893</v>
      </c>
      <c r="J22" s="97">
        <f>'Income Stmnt'!J51</f>
        <v>-0.007081506026932969</v>
      </c>
      <c r="K22" s="97">
        <f>'Income Stmnt'!K51</f>
        <v>-0.007081506026932893</v>
      </c>
      <c r="L22" s="22"/>
      <c r="M22" s="48"/>
      <c r="N22" s="48"/>
      <c r="O22" s="48"/>
      <c r="P22" s="44"/>
      <c r="Q22" s="44"/>
      <c r="R22" s="44"/>
      <c r="S22" s="44"/>
      <c r="T22" s="44"/>
      <c r="U22" s="44"/>
      <c r="V22" s="28"/>
      <c r="W22" s="45"/>
      <c r="X22" s="45"/>
      <c r="Y22" s="45"/>
      <c r="Z22" s="51"/>
      <c r="AA22" s="51"/>
      <c r="AB22" s="51"/>
      <c r="AC22" s="28"/>
      <c r="AD22" s="45"/>
      <c r="AE22" s="45"/>
      <c r="AF22" s="45"/>
      <c r="AG22" s="51"/>
      <c r="AH22" s="51"/>
      <c r="AI22" s="51"/>
      <c r="AJ22" s="28"/>
      <c r="AK22" s="45"/>
      <c r="AL22" s="45"/>
      <c r="AM22" s="45"/>
      <c r="AN22" s="51"/>
      <c r="AO22" s="51"/>
      <c r="AP22" s="51"/>
      <c r="AQ22" s="29"/>
    </row>
    <row r="23" spans="1:43" ht="14.25">
      <c r="A23" s="47"/>
      <c r="B23" s="30"/>
      <c r="C23" s="48"/>
      <c r="D23" s="48"/>
      <c r="E23" s="48"/>
      <c r="F23" s="24"/>
      <c r="G23" s="24"/>
      <c r="H23" s="24"/>
      <c r="I23" s="24"/>
      <c r="J23" s="24"/>
      <c r="K23" s="24"/>
      <c r="L23" s="22"/>
      <c r="M23" s="48"/>
      <c r="N23" s="48"/>
      <c r="O23" s="48"/>
      <c r="P23" s="45"/>
      <c r="Q23" s="45"/>
      <c r="R23" s="45"/>
      <c r="S23" s="51"/>
      <c r="T23" s="51"/>
      <c r="U23" s="51"/>
      <c r="V23" s="28"/>
      <c r="W23"/>
      <c r="X23"/>
      <c r="Y23"/>
      <c r="Z23"/>
      <c r="AA23"/>
      <c r="AB23"/>
      <c r="AC23" s="28"/>
      <c r="AD23"/>
      <c r="AE23"/>
      <c r="AF23"/>
      <c r="AG23"/>
      <c r="AH23"/>
      <c r="AI23"/>
      <c r="AJ23" s="28"/>
      <c r="AK23" s="45"/>
      <c r="AL23" s="45"/>
      <c r="AM23" s="45"/>
      <c r="AN23" s="45"/>
      <c r="AO23" s="45"/>
      <c r="AP23" s="45"/>
      <c r="AQ23" s="29"/>
    </row>
    <row r="24" spans="1:43" ht="12.75">
      <c r="A24" s="22" t="s">
        <v>10</v>
      </c>
      <c r="B24" s="22"/>
      <c r="C24" s="25">
        <v>0.35</v>
      </c>
      <c r="D24" s="25">
        <v>0.35</v>
      </c>
      <c r="E24" s="25">
        <v>0.35</v>
      </c>
      <c r="F24" s="24">
        <f aca="true" t="shared" si="14" ref="F24:K24">CHOOSE($B$2,P24,W24,AD24,AK24,AR24)</f>
        <v>0.35</v>
      </c>
      <c r="G24" s="24">
        <f t="shared" si="14"/>
        <v>0.35</v>
      </c>
      <c r="H24" s="24">
        <f t="shared" si="14"/>
        <v>0.35</v>
      </c>
      <c r="I24" s="24">
        <f t="shared" si="14"/>
        <v>0.35</v>
      </c>
      <c r="J24" s="24">
        <f t="shared" si="14"/>
        <v>0.35</v>
      </c>
      <c r="K24" s="24">
        <f t="shared" si="14"/>
        <v>0.35</v>
      </c>
      <c r="L24" s="22"/>
      <c r="M24" s="25">
        <v>0.35</v>
      </c>
      <c r="N24" s="25">
        <v>0.35</v>
      </c>
      <c r="O24" s="25">
        <v>0.35</v>
      </c>
      <c r="P24" s="52">
        <v>0.35</v>
      </c>
      <c r="Q24" s="52">
        <v>0.35</v>
      </c>
      <c r="R24" s="52">
        <v>0.35</v>
      </c>
      <c r="S24" s="53">
        <f>R24</f>
        <v>0.35</v>
      </c>
      <c r="T24" s="53">
        <f>S24</f>
        <v>0.35</v>
      </c>
      <c r="U24" s="53">
        <f>T24</f>
        <v>0.35</v>
      </c>
      <c r="V24" s="19"/>
      <c r="W24" s="53">
        <v>0.35</v>
      </c>
      <c r="X24" s="53">
        <v>0.35</v>
      </c>
      <c r="Y24" s="53">
        <v>0.35</v>
      </c>
      <c r="Z24" s="53">
        <v>0.35</v>
      </c>
      <c r="AA24" s="53">
        <v>0.35</v>
      </c>
      <c r="AB24" s="53">
        <v>0.35</v>
      </c>
      <c r="AC24" s="19"/>
      <c r="AD24" s="53">
        <v>0.35</v>
      </c>
      <c r="AE24" s="53">
        <v>0.35</v>
      </c>
      <c r="AF24" s="53">
        <v>0.35</v>
      </c>
      <c r="AG24" s="53">
        <v>0.35</v>
      </c>
      <c r="AH24" s="53">
        <v>0.35</v>
      </c>
      <c r="AI24" s="53">
        <v>0.35</v>
      </c>
      <c r="AJ24" s="19"/>
      <c r="AK24" s="53">
        <v>0.35</v>
      </c>
      <c r="AL24" s="53">
        <v>0.35</v>
      </c>
      <c r="AM24" s="53">
        <v>0.35</v>
      </c>
      <c r="AN24" s="53">
        <v>0.35</v>
      </c>
      <c r="AO24" s="53">
        <v>0.35</v>
      </c>
      <c r="AP24" s="53">
        <v>0.35</v>
      </c>
      <c r="AQ24" s="29"/>
    </row>
    <row r="25" spans="1:43" ht="12.75">
      <c r="A25" s="30"/>
      <c r="B25" s="30"/>
      <c r="C25" s="19"/>
      <c r="D25" s="19"/>
      <c r="E25" s="19"/>
      <c r="F25" s="24"/>
      <c r="G25" s="24"/>
      <c r="H25" s="24"/>
      <c r="I25" s="24"/>
      <c r="J25" s="24"/>
      <c r="K25" s="24"/>
      <c r="L25" s="22"/>
      <c r="M25" s="19"/>
      <c r="N25" s="19"/>
      <c r="O25" s="19"/>
      <c r="P25" s="34"/>
      <c r="Q25" s="34"/>
      <c r="R25" s="34"/>
      <c r="S25" s="34"/>
      <c r="T25" s="34"/>
      <c r="U25" s="34"/>
      <c r="V25" s="28"/>
      <c r="W25" s="34"/>
      <c r="X25" s="34"/>
      <c r="Y25" s="34"/>
      <c r="Z25" s="34"/>
      <c r="AA25" s="34"/>
      <c r="AB25" s="34"/>
      <c r="AC25" s="28"/>
      <c r="AD25" s="34"/>
      <c r="AE25" s="34"/>
      <c r="AF25" s="34"/>
      <c r="AG25" s="34"/>
      <c r="AH25" s="34"/>
      <c r="AI25" s="34"/>
      <c r="AJ25" s="28"/>
      <c r="AK25" s="34"/>
      <c r="AL25" s="34"/>
      <c r="AM25" s="34"/>
      <c r="AN25" s="34"/>
      <c r="AO25" s="34"/>
      <c r="AP25" s="34"/>
      <c r="AQ25" s="28"/>
    </row>
    <row r="26" spans="1:43" ht="12.75">
      <c r="A26" s="13" t="str">
        <f>"Synergies (% of item): "&amp;IF(F26,"ON","OFF")</f>
        <v>Synergies (% of item): ON</v>
      </c>
      <c r="B26" s="85"/>
      <c r="C26" s="19"/>
      <c r="D26" s="19"/>
      <c r="E26" s="19"/>
      <c r="F26" s="54" t="b">
        <v>1</v>
      </c>
      <c r="H26" s="24"/>
      <c r="I26" s="24"/>
      <c r="J26" s="24"/>
      <c r="K26" s="24"/>
      <c r="L26" s="22"/>
      <c r="M26" s="19"/>
      <c r="N26" s="19"/>
      <c r="O26" s="19"/>
      <c r="P26" s="34"/>
      <c r="Q26" s="34"/>
      <c r="R26" s="34"/>
      <c r="S26" s="34"/>
      <c r="T26" s="34"/>
      <c r="U26" s="34"/>
      <c r="V26" s="28"/>
      <c r="W26" s="35"/>
      <c r="X26" s="35"/>
      <c r="Y26" s="35"/>
      <c r="Z26" s="35"/>
      <c r="AA26" s="35"/>
      <c r="AB26" s="35"/>
      <c r="AC26" s="28"/>
      <c r="AD26" s="35"/>
      <c r="AE26" s="35"/>
      <c r="AF26" s="35"/>
      <c r="AG26" s="35"/>
      <c r="AH26" s="35"/>
      <c r="AI26" s="35"/>
      <c r="AJ26" s="28"/>
      <c r="AK26" s="35"/>
      <c r="AL26" s="35"/>
      <c r="AM26" s="35"/>
      <c r="AN26" s="35"/>
      <c r="AO26" s="35"/>
      <c r="AP26" s="35"/>
      <c r="AQ26" s="28"/>
    </row>
    <row r="27" spans="1:43" ht="12.75">
      <c r="A27" s="30" t="s">
        <v>7</v>
      </c>
      <c r="B27" s="30"/>
      <c r="C27" s="19"/>
      <c r="D27" s="19"/>
      <c r="E27" s="19"/>
      <c r="F27" s="73">
        <f aca="true" t="shared" si="15" ref="F27:K29">IF($F$26,CHOOSE($B$2,P27,W27,AD27,AK27,AR27),0)</f>
        <v>0.05</v>
      </c>
      <c r="G27" s="73">
        <f t="shared" si="15"/>
        <v>0.05</v>
      </c>
      <c r="H27" s="73">
        <f t="shared" si="15"/>
        <v>0.05</v>
      </c>
      <c r="I27" s="73">
        <f t="shared" si="15"/>
        <v>0.05</v>
      </c>
      <c r="J27" s="73">
        <f t="shared" si="15"/>
        <v>0.05</v>
      </c>
      <c r="K27" s="73">
        <f t="shared" si="15"/>
        <v>0.05</v>
      </c>
      <c r="L27" s="22"/>
      <c r="M27" s="19"/>
      <c r="N27" s="19"/>
      <c r="O27" s="19"/>
      <c r="P27" s="55"/>
      <c r="Q27" s="55"/>
      <c r="R27" s="55"/>
      <c r="S27" s="55"/>
      <c r="T27" s="55"/>
      <c r="U27" s="55"/>
      <c r="V27" s="28"/>
      <c r="W27" s="74">
        <v>0.05</v>
      </c>
      <c r="X27" s="74">
        <v>0.05</v>
      </c>
      <c r="Y27" s="74">
        <v>0.05</v>
      </c>
      <c r="Z27" s="74">
        <v>0.05</v>
      </c>
      <c r="AA27" s="74">
        <v>0.05</v>
      </c>
      <c r="AB27" s="74">
        <v>0.05</v>
      </c>
      <c r="AC27" s="28"/>
      <c r="AD27" s="74">
        <v>0.01</v>
      </c>
      <c r="AE27" s="74">
        <v>0.01</v>
      </c>
      <c r="AF27" s="74">
        <v>0.01</v>
      </c>
      <c r="AG27" s="74">
        <v>0.01</v>
      </c>
      <c r="AH27" s="74">
        <v>0.05</v>
      </c>
      <c r="AI27" s="74">
        <v>0.05</v>
      </c>
      <c r="AJ27" s="28"/>
      <c r="AK27" s="74">
        <v>0.05</v>
      </c>
      <c r="AL27" s="74">
        <v>0</v>
      </c>
      <c r="AM27" s="74">
        <v>0</v>
      </c>
      <c r="AN27" s="74">
        <v>0</v>
      </c>
      <c r="AO27" s="74">
        <v>0</v>
      </c>
      <c r="AP27" s="74">
        <v>0.05</v>
      </c>
      <c r="AQ27" s="28"/>
    </row>
    <row r="28" spans="1:43" ht="12.75">
      <c r="A28" s="30" t="s">
        <v>50</v>
      </c>
      <c r="B28" s="30"/>
      <c r="C28" s="19"/>
      <c r="D28" s="19"/>
      <c r="E28" s="19"/>
      <c r="F28" s="73">
        <f t="shared" si="15"/>
        <v>0.05</v>
      </c>
      <c r="G28" s="73">
        <f t="shared" si="15"/>
        <v>0.05</v>
      </c>
      <c r="H28" s="73">
        <f t="shared" si="15"/>
        <v>0.05</v>
      </c>
      <c r="I28" s="73">
        <f t="shared" si="15"/>
        <v>0.05</v>
      </c>
      <c r="J28" s="73">
        <f t="shared" si="15"/>
        <v>0.05</v>
      </c>
      <c r="K28" s="73">
        <f t="shared" si="15"/>
        <v>0.05</v>
      </c>
      <c r="L28" s="22"/>
      <c r="M28" s="19"/>
      <c r="N28" s="19"/>
      <c r="O28" s="19"/>
      <c r="P28" s="55"/>
      <c r="Q28" s="55"/>
      <c r="R28" s="55"/>
      <c r="S28" s="55"/>
      <c r="T28" s="55"/>
      <c r="U28" s="55"/>
      <c r="V28" s="28"/>
      <c r="W28" s="74">
        <v>0.05</v>
      </c>
      <c r="X28" s="74">
        <v>0.05</v>
      </c>
      <c r="Y28" s="74">
        <v>0.05</v>
      </c>
      <c r="Z28" s="74">
        <v>0.05</v>
      </c>
      <c r="AA28" s="74">
        <v>0.05</v>
      </c>
      <c r="AB28" s="74">
        <v>0.05</v>
      </c>
      <c r="AC28" s="28"/>
      <c r="AD28" s="74">
        <v>0.05</v>
      </c>
      <c r="AE28" s="74">
        <v>0.05</v>
      </c>
      <c r="AF28" s="74">
        <v>0.05</v>
      </c>
      <c r="AG28" s="74">
        <v>0.05</v>
      </c>
      <c r="AH28" s="74">
        <v>0.05</v>
      </c>
      <c r="AI28" s="74">
        <v>0.05</v>
      </c>
      <c r="AJ28" s="28"/>
      <c r="AK28" s="74">
        <v>0.05</v>
      </c>
      <c r="AL28" s="74">
        <v>0.01</v>
      </c>
      <c r="AM28" s="74">
        <v>0</v>
      </c>
      <c r="AN28" s="74">
        <v>0</v>
      </c>
      <c r="AO28" s="74">
        <v>0.01</v>
      </c>
      <c r="AP28" s="74">
        <v>0.05</v>
      </c>
      <c r="AQ28" s="28"/>
    </row>
    <row r="29" spans="1:43" ht="12.75">
      <c r="A29" s="30" t="s">
        <v>52</v>
      </c>
      <c r="B29" s="30"/>
      <c r="C29" s="19"/>
      <c r="D29" s="19"/>
      <c r="E29" s="19"/>
      <c r="F29" s="73">
        <f t="shared" si="15"/>
        <v>0.1</v>
      </c>
      <c r="G29" s="73">
        <f t="shared" si="15"/>
        <v>0.1</v>
      </c>
      <c r="H29" s="73">
        <f t="shared" si="15"/>
        <v>0.1</v>
      </c>
      <c r="I29" s="73">
        <f t="shared" si="15"/>
        <v>0.1</v>
      </c>
      <c r="J29" s="73">
        <f t="shared" si="15"/>
        <v>0.1</v>
      </c>
      <c r="K29" s="73">
        <f t="shared" si="15"/>
        <v>0.1</v>
      </c>
      <c r="L29" s="22"/>
      <c r="M29" s="19"/>
      <c r="N29" s="19"/>
      <c r="O29" s="19"/>
      <c r="P29" s="55"/>
      <c r="Q29" s="55"/>
      <c r="R29" s="55"/>
      <c r="S29" s="55"/>
      <c r="T29" s="55"/>
      <c r="U29" s="55"/>
      <c r="V29" s="28"/>
      <c r="W29" s="74">
        <v>0.1</v>
      </c>
      <c r="X29" s="74">
        <v>0.1</v>
      </c>
      <c r="Y29" s="74">
        <v>0.1</v>
      </c>
      <c r="Z29" s="74">
        <v>0.1</v>
      </c>
      <c r="AA29" s="74">
        <v>0.1</v>
      </c>
      <c r="AB29" s="74">
        <v>0.1</v>
      </c>
      <c r="AC29" s="28"/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28"/>
      <c r="AK29" s="74">
        <v>0.05</v>
      </c>
      <c r="AL29" s="74">
        <v>0.1</v>
      </c>
      <c r="AM29" s="74">
        <v>0.15</v>
      </c>
      <c r="AN29" s="74">
        <v>0.15</v>
      </c>
      <c r="AO29" s="74">
        <v>0.1</v>
      </c>
      <c r="AP29" s="74">
        <v>0.1</v>
      </c>
      <c r="AQ29" s="28"/>
    </row>
    <row r="30" spans="1:43" ht="12.75">
      <c r="A30" s="56"/>
      <c r="B30" s="56"/>
      <c r="C30" s="19"/>
      <c r="D30" s="19"/>
      <c r="E30" s="19"/>
      <c r="F30" s="57"/>
      <c r="G30" s="57"/>
      <c r="H30" s="57"/>
      <c r="I30" s="57"/>
      <c r="J30" s="57"/>
      <c r="K30" s="57"/>
      <c r="L30" s="58"/>
      <c r="M30" s="19"/>
      <c r="N30" s="19"/>
      <c r="O30" s="19"/>
      <c r="P30" s="34"/>
      <c r="Q30" s="34"/>
      <c r="R30" s="34"/>
      <c r="S30" s="34"/>
      <c r="T30" s="34"/>
      <c r="U30" s="34"/>
      <c r="V30" s="28"/>
      <c r="W30" s="59"/>
      <c r="X30" s="59"/>
      <c r="Y30" s="59"/>
      <c r="Z30" s="59"/>
      <c r="AA30" s="59"/>
      <c r="AB30" s="59"/>
      <c r="AC30" s="28"/>
      <c r="AD30" s="60"/>
      <c r="AE30" s="60"/>
      <c r="AF30" s="60"/>
      <c r="AG30" s="60"/>
      <c r="AH30" s="60"/>
      <c r="AI30" s="60"/>
      <c r="AJ30" s="28"/>
      <c r="AK30" s="61"/>
      <c r="AL30" s="61"/>
      <c r="AM30" s="61"/>
      <c r="AN30" s="61"/>
      <c r="AO30" s="61"/>
      <c r="AP30" s="61"/>
      <c r="AQ30" s="28"/>
    </row>
    <row r="31" spans="1:43" ht="12.75">
      <c r="A31" s="17" t="s">
        <v>29</v>
      </c>
      <c r="B31" s="30"/>
      <c r="C31" s="19"/>
      <c r="D31" s="19"/>
      <c r="E31" s="19"/>
      <c r="F31" s="24"/>
      <c r="G31" s="24"/>
      <c r="H31" s="24"/>
      <c r="I31" s="24"/>
      <c r="J31" s="24"/>
      <c r="K31" s="24"/>
      <c r="L31" s="22"/>
      <c r="M31" s="19"/>
      <c r="N31" s="19"/>
      <c r="O31" s="19"/>
      <c r="P31" s="34"/>
      <c r="Q31" s="34"/>
      <c r="R31" s="34"/>
      <c r="S31" s="34"/>
      <c r="T31" s="34"/>
      <c r="U31" s="34"/>
      <c r="V31" s="28"/>
      <c r="W31" s="35"/>
      <c r="X31" s="35"/>
      <c r="Y31" s="35"/>
      <c r="Z31" s="35"/>
      <c r="AA31" s="35"/>
      <c r="AB31" s="35"/>
      <c r="AC31" s="28"/>
      <c r="AD31" s="35"/>
      <c r="AE31" s="35"/>
      <c r="AF31" s="35"/>
      <c r="AG31" s="35"/>
      <c r="AH31" s="35"/>
      <c r="AI31" s="35"/>
      <c r="AJ31" s="28"/>
      <c r="AK31" s="35"/>
      <c r="AL31" s="35"/>
      <c r="AM31" s="35"/>
      <c r="AN31" s="35"/>
      <c r="AO31" s="35"/>
      <c r="AP31" s="35"/>
      <c r="AQ31" s="28"/>
    </row>
    <row r="32" spans="1:43" ht="12.75">
      <c r="A32" s="31" t="s">
        <v>11</v>
      </c>
      <c r="B32" s="31"/>
      <c r="C32" s="41">
        <v>0.17537848899376865</v>
      </c>
      <c r="D32" s="41">
        <v>0.16398121089565204</v>
      </c>
      <c r="E32" s="41">
        <v>0.1556708107695828</v>
      </c>
      <c r="F32" s="24">
        <f aca="true" t="shared" si="16" ref="F32:K36">CHOOSE($B$2,P32,W32,AD32,AK32,AR32)</f>
        <v>0.15</v>
      </c>
      <c r="G32" s="24">
        <f t="shared" si="16"/>
        <v>0.14</v>
      </c>
      <c r="H32" s="24">
        <f t="shared" si="16"/>
        <v>0.13</v>
      </c>
      <c r="I32" s="24">
        <f t="shared" si="16"/>
        <v>0.13</v>
      </c>
      <c r="J32" s="24">
        <f t="shared" si="16"/>
        <v>0.13</v>
      </c>
      <c r="K32" s="24">
        <f t="shared" si="16"/>
        <v>0.13</v>
      </c>
      <c r="L32" s="22"/>
      <c r="M32" s="41">
        <v>0.17537848899376865</v>
      </c>
      <c r="N32" s="41">
        <v>0.16398121089565204</v>
      </c>
      <c r="O32" s="41">
        <v>0.1556708107695828</v>
      </c>
      <c r="P32" s="82">
        <v>0.15</v>
      </c>
      <c r="Q32" s="82">
        <v>0.14</v>
      </c>
      <c r="R32" s="82">
        <v>0.13</v>
      </c>
      <c r="S32" s="83">
        <f aca="true" t="shared" si="17" ref="S32:U36">R32</f>
        <v>0.13</v>
      </c>
      <c r="T32" s="83">
        <f t="shared" si="17"/>
        <v>0.13</v>
      </c>
      <c r="U32" s="83">
        <f t="shared" si="17"/>
        <v>0.13</v>
      </c>
      <c r="V32" s="28"/>
      <c r="W32" s="84">
        <f>P32</f>
        <v>0.15</v>
      </c>
      <c r="X32" s="84">
        <f aca="true" t="shared" si="18" ref="X32:Y36">Q32</f>
        <v>0.14</v>
      </c>
      <c r="Y32" s="84">
        <f t="shared" si="18"/>
        <v>0.13</v>
      </c>
      <c r="Z32" s="83">
        <f aca="true" t="shared" si="19" ref="Z32:AB36">Y32</f>
        <v>0.13</v>
      </c>
      <c r="AA32" s="83">
        <f t="shared" si="19"/>
        <v>0.13</v>
      </c>
      <c r="AB32" s="83">
        <f t="shared" si="19"/>
        <v>0.13</v>
      </c>
      <c r="AC32" s="28"/>
      <c r="AD32" s="84">
        <f aca="true" t="shared" si="20" ref="AD32:AI34">W32*1.25</f>
        <v>0.1875</v>
      </c>
      <c r="AE32" s="84">
        <f t="shared" si="20"/>
        <v>0.17500000000000002</v>
      </c>
      <c r="AF32" s="84">
        <f t="shared" si="20"/>
        <v>0.1625</v>
      </c>
      <c r="AG32" s="84">
        <f t="shared" si="20"/>
        <v>0.1625</v>
      </c>
      <c r="AH32" s="84">
        <f t="shared" si="20"/>
        <v>0.1625</v>
      </c>
      <c r="AI32" s="84">
        <f t="shared" si="20"/>
        <v>0.1625</v>
      </c>
      <c r="AJ32" s="28"/>
      <c r="AK32" s="84">
        <f>W32*1.1</f>
        <v>0.165</v>
      </c>
      <c r="AL32" s="84">
        <f>X32*1.25</f>
        <v>0.17500000000000002</v>
      </c>
      <c r="AM32" s="84">
        <f>Y32*1.5</f>
        <v>0.195</v>
      </c>
      <c r="AN32" s="84">
        <f>Z32*1.5</f>
        <v>0.195</v>
      </c>
      <c r="AO32" s="84">
        <f>AA32*1.5</f>
        <v>0.195</v>
      </c>
      <c r="AP32" s="84">
        <f>AB32*1.5</f>
        <v>0.195</v>
      </c>
      <c r="AQ32" s="29"/>
    </row>
    <row r="33" spans="1:43" ht="12.75">
      <c r="A33" s="31" t="s">
        <v>12</v>
      </c>
      <c r="B33" s="31"/>
      <c r="C33" s="41">
        <v>0.014477342280889347</v>
      </c>
      <c r="D33" s="41">
        <v>0.014498798739786121</v>
      </c>
      <c r="E33" s="41">
        <v>0.02493762053673579</v>
      </c>
      <c r="F33" s="24">
        <f t="shared" si="16"/>
        <v>0.015</v>
      </c>
      <c r="G33" s="24">
        <f t="shared" si="16"/>
        <v>0.015</v>
      </c>
      <c r="H33" s="24">
        <f t="shared" si="16"/>
        <v>0.015</v>
      </c>
      <c r="I33" s="24">
        <f t="shared" si="16"/>
        <v>0.015</v>
      </c>
      <c r="J33" s="24">
        <f t="shared" si="16"/>
        <v>0.015</v>
      </c>
      <c r="K33" s="24">
        <f t="shared" si="16"/>
        <v>0.015</v>
      </c>
      <c r="L33" s="22"/>
      <c r="M33" s="41">
        <v>0.014477342280889347</v>
      </c>
      <c r="N33" s="41">
        <v>0.014498798739786121</v>
      </c>
      <c r="O33" s="41">
        <v>0.02493762053673579</v>
      </c>
      <c r="P33" s="20">
        <v>0.015</v>
      </c>
      <c r="Q33" s="20">
        <v>0.015</v>
      </c>
      <c r="R33" s="20">
        <v>0.015</v>
      </c>
      <c r="S33" s="83">
        <f>R33</f>
        <v>0.015</v>
      </c>
      <c r="T33" s="83">
        <f>S33</f>
        <v>0.015</v>
      </c>
      <c r="U33" s="83">
        <f>T33</f>
        <v>0.015</v>
      </c>
      <c r="V33" s="28"/>
      <c r="W33" s="84">
        <f>P33</f>
        <v>0.015</v>
      </c>
      <c r="X33" s="84">
        <f>Q33</f>
        <v>0.015</v>
      </c>
      <c r="Y33" s="84">
        <f>R33</f>
        <v>0.015</v>
      </c>
      <c r="Z33" s="83">
        <f t="shared" si="19"/>
        <v>0.015</v>
      </c>
      <c r="AA33" s="83">
        <f t="shared" si="19"/>
        <v>0.015</v>
      </c>
      <c r="AB33" s="83">
        <f t="shared" si="19"/>
        <v>0.015</v>
      </c>
      <c r="AC33" s="28"/>
      <c r="AD33" s="84">
        <f t="shared" si="20"/>
        <v>0.01875</v>
      </c>
      <c r="AE33" s="84">
        <f t="shared" si="20"/>
        <v>0.01875</v>
      </c>
      <c r="AF33" s="84">
        <f t="shared" si="20"/>
        <v>0.01875</v>
      </c>
      <c r="AG33" s="84">
        <f t="shared" si="20"/>
        <v>0.01875</v>
      </c>
      <c r="AH33" s="84">
        <f t="shared" si="20"/>
        <v>0.01875</v>
      </c>
      <c r="AI33" s="84">
        <f t="shared" si="20"/>
        <v>0.01875</v>
      </c>
      <c r="AJ33" s="28"/>
      <c r="AK33" s="84">
        <f aca="true" t="shared" si="21" ref="AK33:AP36">W33</f>
        <v>0.015</v>
      </c>
      <c r="AL33" s="84">
        <f t="shared" si="21"/>
        <v>0.015</v>
      </c>
      <c r="AM33" s="84">
        <f t="shared" si="21"/>
        <v>0.015</v>
      </c>
      <c r="AN33" s="84">
        <f t="shared" si="21"/>
        <v>0.015</v>
      </c>
      <c r="AO33" s="84">
        <f t="shared" si="21"/>
        <v>0.015</v>
      </c>
      <c r="AP33" s="84">
        <f t="shared" si="21"/>
        <v>0.015</v>
      </c>
      <c r="AQ33" s="29"/>
    </row>
    <row r="34" spans="1:43" ht="12.75">
      <c r="A34" s="31" t="s">
        <v>13</v>
      </c>
      <c r="B34" s="31"/>
      <c r="C34" s="41">
        <v>0.05485195973599794</v>
      </c>
      <c r="D34" s="41">
        <v>0.05634836717151355</v>
      </c>
      <c r="E34" s="41">
        <v>0.04106257559083431</v>
      </c>
      <c r="F34" s="24">
        <f t="shared" si="16"/>
        <v>0.05</v>
      </c>
      <c r="G34" s="24">
        <f t="shared" si="16"/>
        <v>0.05</v>
      </c>
      <c r="H34" s="24">
        <f t="shared" si="16"/>
        <v>0.05</v>
      </c>
      <c r="I34" s="24">
        <f t="shared" si="16"/>
        <v>0.05</v>
      </c>
      <c r="J34" s="24">
        <f t="shared" si="16"/>
        <v>0.05</v>
      </c>
      <c r="K34" s="24">
        <f t="shared" si="16"/>
        <v>0.05</v>
      </c>
      <c r="L34" s="22"/>
      <c r="M34" s="41">
        <v>0.05485195973599794</v>
      </c>
      <c r="N34" s="41">
        <v>0.05634836717151355</v>
      </c>
      <c r="O34" s="41">
        <v>0.04106257559083431</v>
      </c>
      <c r="P34" s="20">
        <v>0.05</v>
      </c>
      <c r="Q34" s="20">
        <v>0.05</v>
      </c>
      <c r="R34" s="20">
        <v>0.05</v>
      </c>
      <c r="S34" s="83">
        <f t="shared" si="17"/>
        <v>0.05</v>
      </c>
      <c r="T34" s="83">
        <f t="shared" si="17"/>
        <v>0.05</v>
      </c>
      <c r="U34" s="83">
        <f t="shared" si="17"/>
        <v>0.05</v>
      </c>
      <c r="V34" s="28"/>
      <c r="W34" s="84">
        <f>P34</f>
        <v>0.05</v>
      </c>
      <c r="X34" s="84">
        <f t="shared" si="18"/>
        <v>0.05</v>
      </c>
      <c r="Y34" s="84">
        <f t="shared" si="18"/>
        <v>0.05</v>
      </c>
      <c r="Z34" s="83">
        <f t="shared" si="19"/>
        <v>0.05</v>
      </c>
      <c r="AA34" s="83">
        <f t="shared" si="19"/>
        <v>0.05</v>
      </c>
      <c r="AB34" s="83">
        <f t="shared" si="19"/>
        <v>0.05</v>
      </c>
      <c r="AC34" s="28"/>
      <c r="AD34" s="84">
        <f t="shared" si="20"/>
        <v>0.0625</v>
      </c>
      <c r="AE34" s="84">
        <f t="shared" si="20"/>
        <v>0.0625</v>
      </c>
      <c r="AF34" s="84">
        <f t="shared" si="20"/>
        <v>0.0625</v>
      </c>
      <c r="AG34" s="84">
        <f t="shared" si="20"/>
        <v>0.0625</v>
      </c>
      <c r="AH34" s="84">
        <f t="shared" si="20"/>
        <v>0.0625</v>
      </c>
      <c r="AI34" s="84">
        <f t="shared" si="20"/>
        <v>0.0625</v>
      </c>
      <c r="AJ34" s="28"/>
      <c r="AK34" s="84">
        <f t="shared" si="21"/>
        <v>0.05</v>
      </c>
      <c r="AL34" s="84">
        <f t="shared" si="21"/>
        <v>0.05</v>
      </c>
      <c r="AM34" s="84">
        <f t="shared" si="21"/>
        <v>0.05</v>
      </c>
      <c r="AN34" s="84">
        <f t="shared" si="21"/>
        <v>0.05</v>
      </c>
      <c r="AO34" s="84">
        <f t="shared" si="21"/>
        <v>0.05</v>
      </c>
      <c r="AP34" s="84">
        <f t="shared" si="21"/>
        <v>0.05</v>
      </c>
      <c r="AQ34" s="29"/>
    </row>
    <row r="35" spans="1:43" ht="12.75">
      <c r="A35" s="31" t="s">
        <v>14</v>
      </c>
      <c r="B35" s="31"/>
      <c r="C35" s="41">
        <v>0.010869805685631062</v>
      </c>
      <c r="D35" s="41">
        <v>0.01153211267391354</v>
      </c>
      <c r="E35" s="41">
        <v>0.014124453839197186</v>
      </c>
      <c r="F35" s="24">
        <f t="shared" si="16"/>
        <v>0.011</v>
      </c>
      <c r="G35" s="24">
        <f t="shared" si="16"/>
        <v>0.011</v>
      </c>
      <c r="H35" s="24">
        <f t="shared" si="16"/>
        <v>0.011</v>
      </c>
      <c r="I35" s="24">
        <f t="shared" si="16"/>
        <v>0.011</v>
      </c>
      <c r="J35" s="24">
        <f t="shared" si="16"/>
        <v>0.011</v>
      </c>
      <c r="K35" s="24">
        <f t="shared" si="16"/>
        <v>0.011</v>
      </c>
      <c r="L35" s="22"/>
      <c r="M35" s="41">
        <v>0.010869805685631062</v>
      </c>
      <c r="N35" s="41">
        <v>0.01153211267391354</v>
      </c>
      <c r="O35" s="41">
        <v>0.014124453839197186</v>
      </c>
      <c r="P35" s="20">
        <v>0.011</v>
      </c>
      <c r="Q35" s="20">
        <v>0.011</v>
      </c>
      <c r="R35" s="20">
        <v>0.011</v>
      </c>
      <c r="S35" s="83">
        <f t="shared" si="17"/>
        <v>0.011</v>
      </c>
      <c r="T35" s="83">
        <f t="shared" si="17"/>
        <v>0.011</v>
      </c>
      <c r="U35" s="83">
        <f t="shared" si="17"/>
        <v>0.011</v>
      </c>
      <c r="V35" s="28"/>
      <c r="W35" s="84">
        <f>P35</f>
        <v>0.011</v>
      </c>
      <c r="X35" s="84">
        <f t="shared" si="18"/>
        <v>0.011</v>
      </c>
      <c r="Y35" s="84">
        <f t="shared" si="18"/>
        <v>0.011</v>
      </c>
      <c r="Z35" s="83">
        <f t="shared" si="19"/>
        <v>0.011</v>
      </c>
      <c r="AA35" s="83">
        <f t="shared" si="19"/>
        <v>0.011</v>
      </c>
      <c r="AB35" s="83">
        <f t="shared" si="19"/>
        <v>0.011</v>
      </c>
      <c r="AC35" s="28"/>
      <c r="AD35" s="84">
        <f aca="true" t="shared" si="22" ref="AD35:AI36">W35</f>
        <v>0.011</v>
      </c>
      <c r="AE35" s="84">
        <f t="shared" si="22"/>
        <v>0.011</v>
      </c>
      <c r="AF35" s="84">
        <f t="shared" si="22"/>
        <v>0.011</v>
      </c>
      <c r="AG35" s="84">
        <f t="shared" si="22"/>
        <v>0.011</v>
      </c>
      <c r="AH35" s="84">
        <f t="shared" si="22"/>
        <v>0.011</v>
      </c>
      <c r="AI35" s="84">
        <f t="shared" si="22"/>
        <v>0.011</v>
      </c>
      <c r="AJ35" s="28"/>
      <c r="AK35" s="84">
        <f t="shared" si="21"/>
        <v>0.011</v>
      </c>
      <c r="AL35" s="84">
        <f t="shared" si="21"/>
        <v>0.011</v>
      </c>
      <c r="AM35" s="84">
        <f t="shared" si="21"/>
        <v>0.011</v>
      </c>
      <c r="AN35" s="84">
        <f t="shared" si="21"/>
        <v>0.011</v>
      </c>
      <c r="AO35" s="84">
        <f t="shared" si="21"/>
        <v>0.011</v>
      </c>
      <c r="AP35" s="84">
        <f t="shared" si="21"/>
        <v>0.011</v>
      </c>
      <c r="AQ35" s="29"/>
    </row>
    <row r="36" spans="1:43" ht="12.75">
      <c r="A36" s="31" t="s">
        <v>15</v>
      </c>
      <c r="B36" s="31"/>
      <c r="C36" s="41">
        <v>0.12461937698159405</v>
      </c>
      <c r="D36" s="41">
        <v>0.13831145297880998</v>
      </c>
      <c r="E36" s="41">
        <v>0.16509199274758307</v>
      </c>
      <c r="F36" s="24">
        <f t="shared" si="16"/>
        <v>0.15</v>
      </c>
      <c r="G36" s="24">
        <f t="shared" si="16"/>
        <v>0.15</v>
      </c>
      <c r="H36" s="24">
        <f t="shared" si="16"/>
        <v>0.15</v>
      </c>
      <c r="I36" s="24">
        <f t="shared" si="16"/>
        <v>0.15</v>
      </c>
      <c r="J36" s="24">
        <f t="shared" si="16"/>
        <v>0.15</v>
      </c>
      <c r="K36" s="24">
        <f t="shared" si="16"/>
        <v>0.15</v>
      </c>
      <c r="L36" s="22"/>
      <c r="M36" s="41">
        <v>0.12461937698159405</v>
      </c>
      <c r="N36" s="41">
        <v>0.13831145297880998</v>
      </c>
      <c r="O36" s="41">
        <v>0.16509199274758307</v>
      </c>
      <c r="P36" s="20">
        <v>0.15</v>
      </c>
      <c r="Q36" s="20">
        <v>0.15</v>
      </c>
      <c r="R36" s="20">
        <v>0.15</v>
      </c>
      <c r="S36" s="83">
        <f t="shared" si="17"/>
        <v>0.15</v>
      </c>
      <c r="T36" s="83">
        <f t="shared" si="17"/>
        <v>0.15</v>
      </c>
      <c r="U36" s="83">
        <f t="shared" si="17"/>
        <v>0.15</v>
      </c>
      <c r="V36" s="28"/>
      <c r="W36" s="84">
        <f>P36</f>
        <v>0.15</v>
      </c>
      <c r="X36" s="84">
        <f t="shared" si="18"/>
        <v>0.15</v>
      </c>
      <c r="Y36" s="84">
        <f t="shared" si="18"/>
        <v>0.15</v>
      </c>
      <c r="Z36" s="83">
        <f t="shared" si="19"/>
        <v>0.15</v>
      </c>
      <c r="AA36" s="83">
        <f t="shared" si="19"/>
        <v>0.15</v>
      </c>
      <c r="AB36" s="83">
        <f t="shared" si="19"/>
        <v>0.15</v>
      </c>
      <c r="AC36" s="28"/>
      <c r="AD36" s="84">
        <f t="shared" si="22"/>
        <v>0.15</v>
      </c>
      <c r="AE36" s="84">
        <f t="shared" si="22"/>
        <v>0.15</v>
      </c>
      <c r="AF36" s="84">
        <f t="shared" si="22"/>
        <v>0.15</v>
      </c>
      <c r="AG36" s="84">
        <f t="shared" si="22"/>
        <v>0.15</v>
      </c>
      <c r="AH36" s="84">
        <f t="shared" si="22"/>
        <v>0.15</v>
      </c>
      <c r="AI36" s="84">
        <f t="shared" si="22"/>
        <v>0.15</v>
      </c>
      <c r="AJ36" s="28"/>
      <c r="AK36" s="84">
        <f t="shared" si="21"/>
        <v>0.15</v>
      </c>
      <c r="AL36" s="84">
        <f t="shared" si="21"/>
        <v>0.15</v>
      </c>
      <c r="AM36" s="84">
        <f t="shared" si="21"/>
        <v>0.15</v>
      </c>
      <c r="AN36" s="84">
        <f t="shared" si="21"/>
        <v>0.15</v>
      </c>
      <c r="AO36" s="84">
        <f t="shared" si="21"/>
        <v>0.15</v>
      </c>
      <c r="AP36" s="84">
        <f t="shared" si="21"/>
        <v>0.15</v>
      </c>
      <c r="AQ36" s="29"/>
    </row>
    <row r="37" spans="1:43" ht="12.75">
      <c r="A37" s="31"/>
      <c r="B37" s="31"/>
      <c r="C37" s="19"/>
      <c r="D37" s="19"/>
      <c r="E37" s="19"/>
      <c r="F37" s="62"/>
      <c r="G37" s="62"/>
      <c r="H37" s="62"/>
      <c r="I37" s="62"/>
      <c r="J37" s="62"/>
      <c r="K37" s="62"/>
      <c r="L37" s="22"/>
      <c r="M37" s="19"/>
      <c r="N37" s="19"/>
      <c r="O37" s="19"/>
      <c r="P37" s="44"/>
      <c r="Q37" s="44"/>
      <c r="R37" s="44"/>
      <c r="S37" s="44"/>
      <c r="T37" s="44"/>
      <c r="U37" s="44"/>
      <c r="V37" s="28"/>
      <c r="W37" s="44"/>
      <c r="X37" s="44"/>
      <c r="Y37" s="44"/>
      <c r="Z37" s="44"/>
      <c r="AA37" s="44"/>
      <c r="AB37" s="44"/>
      <c r="AC37" s="28"/>
      <c r="AD37" s="44"/>
      <c r="AE37" s="44"/>
      <c r="AF37" s="44"/>
      <c r="AG37" s="44"/>
      <c r="AH37" s="44"/>
      <c r="AI37" s="44"/>
      <c r="AJ37" s="28"/>
      <c r="AK37" s="44"/>
      <c r="AL37" s="44"/>
      <c r="AM37" s="44"/>
      <c r="AN37" s="44"/>
      <c r="AO37" s="44"/>
      <c r="AP37" s="44"/>
      <c r="AQ37" s="19"/>
    </row>
    <row r="38" spans="1:43" ht="12.75">
      <c r="A38" s="31" t="s">
        <v>16</v>
      </c>
      <c r="B38" s="31"/>
      <c r="C38" s="41">
        <v>0.0467254157295085</v>
      </c>
      <c r="D38" s="41">
        <v>0.07914761763490263</v>
      </c>
      <c r="E38" s="41">
        <v>0.07907645706440612</v>
      </c>
      <c r="F38" s="24">
        <f aca="true" t="shared" si="23" ref="F38:K40">CHOOSE($B$2,P38,W38,AD38,AK38,AR38)</f>
        <v>0.07</v>
      </c>
      <c r="G38" s="24">
        <f t="shared" si="23"/>
        <v>0.05</v>
      </c>
      <c r="H38" s="24">
        <f t="shared" si="23"/>
        <v>0.05</v>
      </c>
      <c r="I38" s="24">
        <f t="shared" si="23"/>
        <v>0.05</v>
      </c>
      <c r="J38" s="24">
        <f t="shared" si="23"/>
        <v>0.05</v>
      </c>
      <c r="K38" s="24">
        <f t="shared" si="23"/>
        <v>0.05</v>
      </c>
      <c r="L38" s="22"/>
      <c r="M38" s="41">
        <v>0.0467254157295085</v>
      </c>
      <c r="N38" s="41">
        <v>0.07914761763490263</v>
      </c>
      <c r="O38" s="41">
        <v>0.07907645706440612</v>
      </c>
      <c r="P38" s="20">
        <v>0.07</v>
      </c>
      <c r="Q38" s="20">
        <v>0.05</v>
      </c>
      <c r="R38" s="20">
        <v>0.05</v>
      </c>
      <c r="S38" s="83">
        <f>R38</f>
        <v>0.05</v>
      </c>
      <c r="T38" s="83">
        <f aca="true" t="shared" si="24" ref="T38:U40">S38</f>
        <v>0.05</v>
      </c>
      <c r="U38" s="83">
        <f t="shared" si="24"/>
        <v>0.05</v>
      </c>
      <c r="V38" s="28"/>
      <c r="W38" s="84">
        <f aca="true" t="shared" si="25" ref="W38:Y40">P38</f>
        <v>0.07</v>
      </c>
      <c r="X38" s="84">
        <f t="shared" si="25"/>
        <v>0.05</v>
      </c>
      <c r="Y38" s="84">
        <f t="shared" si="25"/>
        <v>0.05</v>
      </c>
      <c r="Z38" s="83">
        <f aca="true" t="shared" si="26" ref="Z38:AB40">Y38</f>
        <v>0.05</v>
      </c>
      <c r="AA38" s="83">
        <f t="shared" si="26"/>
        <v>0.05</v>
      </c>
      <c r="AB38" s="83">
        <f t="shared" si="26"/>
        <v>0.05</v>
      </c>
      <c r="AC38" s="28"/>
      <c r="AD38" s="84">
        <f aca="true" t="shared" si="27" ref="AD38:AI40">W38</f>
        <v>0.07</v>
      </c>
      <c r="AE38" s="84">
        <f t="shared" si="27"/>
        <v>0.05</v>
      </c>
      <c r="AF38" s="84">
        <f t="shared" si="27"/>
        <v>0.05</v>
      </c>
      <c r="AG38" s="84">
        <f t="shared" si="27"/>
        <v>0.05</v>
      </c>
      <c r="AH38" s="84">
        <f t="shared" si="27"/>
        <v>0.05</v>
      </c>
      <c r="AI38" s="84">
        <f t="shared" si="27"/>
        <v>0.05</v>
      </c>
      <c r="AJ38" s="28"/>
      <c r="AK38" s="84">
        <f aca="true" t="shared" si="28" ref="AK38:AP40">AD38</f>
        <v>0.07</v>
      </c>
      <c r="AL38" s="84">
        <f t="shared" si="28"/>
        <v>0.05</v>
      </c>
      <c r="AM38" s="84">
        <f t="shared" si="28"/>
        <v>0.05</v>
      </c>
      <c r="AN38" s="84">
        <f t="shared" si="28"/>
        <v>0.05</v>
      </c>
      <c r="AO38" s="84">
        <f t="shared" si="28"/>
        <v>0.05</v>
      </c>
      <c r="AP38" s="84">
        <f t="shared" si="28"/>
        <v>0.05</v>
      </c>
      <c r="AQ38" s="29"/>
    </row>
    <row r="39" spans="1:43" ht="12.75">
      <c r="A39" s="31" t="s">
        <v>17</v>
      </c>
      <c r="B39" s="31"/>
      <c r="C39" s="41">
        <v>0.17682882166438202</v>
      </c>
      <c r="D39" s="41">
        <v>0.1630782885248327</v>
      </c>
      <c r="E39" s="41">
        <v>0.1406648393470757</v>
      </c>
      <c r="F39" s="24">
        <f t="shared" si="23"/>
        <v>0.13</v>
      </c>
      <c r="G39" s="24">
        <f t="shared" si="23"/>
        <v>0.12</v>
      </c>
      <c r="H39" s="24">
        <f t="shared" si="23"/>
        <v>0.1</v>
      </c>
      <c r="I39" s="24">
        <f t="shared" si="23"/>
        <v>0.1</v>
      </c>
      <c r="J39" s="24">
        <f t="shared" si="23"/>
        <v>0.1</v>
      </c>
      <c r="K39" s="24">
        <f t="shared" si="23"/>
        <v>0.1</v>
      </c>
      <c r="L39" s="22"/>
      <c r="M39" s="41">
        <v>0.17682882166438202</v>
      </c>
      <c r="N39" s="41">
        <v>0.1630782885248327</v>
      </c>
      <c r="O39" s="41">
        <v>0.1406648393470757</v>
      </c>
      <c r="P39" s="20">
        <v>0.13</v>
      </c>
      <c r="Q39" s="20">
        <v>0.12</v>
      </c>
      <c r="R39" s="20">
        <v>0.1</v>
      </c>
      <c r="S39" s="83">
        <f>R39</f>
        <v>0.1</v>
      </c>
      <c r="T39" s="83">
        <f t="shared" si="24"/>
        <v>0.1</v>
      </c>
      <c r="U39" s="83">
        <f t="shared" si="24"/>
        <v>0.1</v>
      </c>
      <c r="V39" s="28"/>
      <c r="W39" s="84">
        <f t="shared" si="25"/>
        <v>0.13</v>
      </c>
      <c r="X39" s="84">
        <f t="shared" si="25"/>
        <v>0.12</v>
      </c>
      <c r="Y39" s="84">
        <f t="shared" si="25"/>
        <v>0.1</v>
      </c>
      <c r="Z39" s="83">
        <f t="shared" si="26"/>
        <v>0.1</v>
      </c>
      <c r="AA39" s="83">
        <f t="shared" si="26"/>
        <v>0.1</v>
      </c>
      <c r="AB39" s="83">
        <f t="shared" si="26"/>
        <v>0.1</v>
      </c>
      <c r="AC39" s="28"/>
      <c r="AD39" s="84">
        <f t="shared" si="27"/>
        <v>0.13</v>
      </c>
      <c r="AE39" s="84">
        <f t="shared" si="27"/>
        <v>0.12</v>
      </c>
      <c r="AF39" s="84">
        <f t="shared" si="27"/>
        <v>0.1</v>
      </c>
      <c r="AG39" s="84">
        <f t="shared" si="27"/>
        <v>0.1</v>
      </c>
      <c r="AH39" s="84">
        <f t="shared" si="27"/>
        <v>0.1</v>
      </c>
      <c r="AI39" s="84">
        <f t="shared" si="27"/>
        <v>0.1</v>
      </c>
      <c r="AJ39" s="28"/>
      <c r="AK39" s="84">
        <f t="shared" si="28"/>
        <v>0.13</v>
      </c>
      <c r="AL39" s="84">
        <f t="shared" si="28"/>
        <v>0.12</v>
      </c>
      <c r="AM39" s="84">
        <f t="shared" si="28"/>
        <v>0.1</v>
      </c>
      <c r="AN39" s="84">
        <f t="shared" si="28"/>
        <v>0.1</v>
      </c>
      <c r="AO39" s="84">
        <f t="shared" si="28"/>
        <v>0.1</v>
      </c>
      <c r="AP39" s="84">
        <f t="shared" si="28"/>
        <v>0.1</v>
      </c>
      <c r="AQ39" s="29"/>
    </row>
    <row r="40" spans="1:43" ht="12.75">
      <c r="A40" s="31" t="s">
        <v>18</v>
      </c>
      <c r="B40" s="31"/>
      <c r="C40" s="41">
        <v>0.09525902437225765</v>
      </c>
      <c r="D40" s="41">
        <v>0.08733141131455434</v>
      </c>
      <c r="E40" s="41">
        <v>0.08138422480577923</v>
      </c>
      <c r="F40" s="24">
        <f t="shared" si="23"/>
        <v>0.075</v>
      </c>
      <c r="G40" s="24">
        <f t="shared" si="23"/>
        <v>0.075</v>
      </c>
      <c r="H40" s="24">
        <f t="shared" si="23"/>
        <v>0.075</v>
      </c>
      <c r="I40" s="24">
        <f t="shared" si="23"/>
        <v>0.075</v>
      </c>
      <c r="J40" s="24">
        <f t="shared" si="23"/>
        <v>0.075</v>
      </c>
      <c r="K40" s="24">
        <f t="shared" si="23"/>
        <v>0.075</v>
      </c>
      <c r="L40" s="22"/>
      <c r="M40" s="41">
        <v>0.09525902437225765</v>
      </c>
      <c r="N40" s="41">
        <v>0.08733141131455434</v>
      </c>
      <c r="O40" s="41">
        <v>0.08138422480577923</v>
      </c>
      <c r="P40" s="20">
        <v>0.075</v>
      </c>
      <c r="Q40" s="20">
        <v>0.075</v>
      </c>
      <c r="R40" s="20">
        <v>0.075</v>
      </c>
      <c r="S40" s="83">
        <f>R40</f>
        <v>0.075</v>
      </c>
      <c r="T40" s="83">
        <f t="shared" si="24"/>
        <v>0.075</v>
      </c>
      <c r="U40" s="83">
        <f t="shared" si="24"/>
        <v>0.075</v>
      </c>
      <c r="V40" s="28"/>
      <c r="W40" s="84">
        <f t="shared" si="25"/>
        <v>0.075</v>
      </c>
      <c r="X40" s="84">
        <f t="shared" si="25"/>
        <v>0.075</v>
      </c>
      <c r="Y40" s="84">
        <f t="shared" si="25"/>
        <v>0.075</v>
      </c>
      <c r="Z40" s="83">
        <f t="shared" si="26"/>
        <v>0.075</v>
      </c>
      <c r="AA40" s="83">
        <f t="shared" si="26"/>
        <v>0.075</v>
      </c>
      <c r="AB40" s="83">
        <f t="shared" si="26"/>
        <v>0.075</v>
      </c>
      <c r="AC40" s="28"/>
      <c r="AD40" s="84">
        <f t="shared" si="27"/>
        <v>0.075</v>
      </c>
      <c r="AE40" s="84">
        <f t="shared" si="27"/>
        <v>0.075</v>
      </c>
      <c r="AF40" s="84">
        <f t="shared" si="27"/>
        <v>0.075</v>
      </c>
      <c r="AG40" s="84">
        <f t="shared" si="27"/>
        <v>0.075</v>
      </c>
      <c r="AH40" s="84">
        <f t="shared" si="27"/>
        <v>0.075</v>
      </c>
      <c r="AI40" s="84">
        <f t="shared" si="27"/>
        <v>0.075</v>
      </c>
      <c r="AJ40" s="28"/>
      <c r="AK40" s="84">
        <f t="shared" si="28"/>
        <v>0.075</v>
      </c>
      <c r="AL40" s="84">
        <f t="shared" si="28"/>
        <v>0.075</v>
      </c>
      <c r="AM40" s="84">
        <f t="shared" si="28"/>
        <v>0.075</v>
      </c>
      <c r="AN40" s="84">
        <f t="shared" si="28"/>
        <v>0.075</v>
      </c>
      <c r="AO40" s="84">
        <f t="shared" si="28"/>
        <v>0.075</v>
      </c>
      <c r="AP40" s="84">
        <f t="shared" si="28"/>
        <v>0.075</v>
      </c>
      <c r="AQ40" s="29"/>
    </row>
    <row r="41" spans="1:43" ht="12.75">
      <c r="A41" s="31"/>
      <c r="B41" s="31"/>
      <c r="C41" s="41"/>
      <c r="D41" s="41"/>
      <c r="E41" s="41"/>
      <c r="F41" s="24"/>
      <c r="G41" s="24"/>
      <c r="H41" s="24"/>
      <c r="I41" s="24"/>
      <c r="J41" s="24"/>
      <c r="K41" s="24"/>
      <c r="L41" s="22"/>
      <c r="M41" s="41"/>
      <c r="N41" s="41"/>
      <c r="O41" s="41"/>
      <c r="P41" s="44"/>
      <c r="Q41" s="44"/>
      <c r="R41" s="44"/>
      <c r="S41" s="51"/>
      <c r="T41" s="51"/>
      <c r="U41" s="51"/>
      <c r="V41" s="19"/>
      <c r="W41" s="51"/>
      <c r="X41" s="51"/>
      <c r="Y41" s="51"/>
      <c r="Z41" s="51"/>
      <c r="AA41" s="51"/>
      <c r="AB41" s="51"/>
      <c r="AC41" s="19"/>
      <c r="AD41" s="51"/>
      <c r="AE41" s="51"/>
      <c r="AF41" s="51"/>
      <c r="AG41" s="51"/>
      <c r="AH41" s="51"/>
      <c r="AI41" s="51"/>
      <c r="AJ41" s="19"/>
      <c r="AK41" s="51"/>
      <c r="AL41" s="51"/>
      <c r="AM41" s="51"/>
      <c r="AN41" s="51"/>
      <c r="AO41" s="51"/>
      <c r="AP41" s="51"/>
      <c r="AQ41" s="29"/>
    </row>
    <row r="42" spans="1:43" ht="12.75">
      <c r="A42" s="63" t="s">
        <v>30</v>
      </c>
      <c r="B42" s="31"/>
      <c r="C42" s="41"/>
      <c r="D42" s="41"/>
      <c r="E42" s="41"/>
      <c r="F42" s="24"/>
      <c r="G42" s="24"/>
      <c r="H42" s="24"/>
      <c r="I42" s="24"/>
      <c r="J42" s="24"/>
      <c r="K42" s="24"/>
      <c r="L42" s="22"/>
      <c r="M42" s="41"/>
      <c r="N42" s="41"/>
      <c r="O42" s="41"/>
      <c r="P42" s="44"/>
      <c r="Q42" s="44"/>
      <c r="R42" s="44"/>
      <c r="S42" s="51"/>
      <c r="T42" s="51"/>
      <c r="U42" s="51"/>
      <c r="V42" s="19"/>
      <c r="W42" s="51"/>
      <c r="X42" s="51"/>
      <c r="Y42" s="51"/>
      <c r="Z42" s="51"/>
      <c r="AA42" s="51"/>
      <c r="AB42" s="51"/>
      <c r="AC42" s="19"/>
      <c r="AD42" s="51"/>
      <c r="AE42" s="51"/>
      <c r="AF42" s="51"/>
      <c r="AG42" s="51"/>
      <c r="AH42" s="51"/>
      <c r="AI42" s="51"/>
      <c r="AJ42" s="19"/>
      <c r="AK42" s="51"/>
      <c r="AL42" s="51"/>
      <c r="AM42" s="51"/>
      <c r="AN42" s="51"/>
      <c r="AO42" s="51"/>
      <c r="AP42" s="51"/>
      <c r="AQ42" s="29"/>
    </row>
    <row r="43" spans="1:43" ht="12.75">
      <c r="A43" s="64"/>
      <c r="B43" s="65"/>
      <c r="C43" s="41"/>
      <c r="D43" s="41"/>
      <c r="E43" s="41"/>
      <c r="F43" s="66"/>
      <c r="G43" s="66"/>
      <c r="H43" s="66"/>
      <c r="I43" s="66"/>
      <c r="J43" s="66"/>
      <c r="K43" s="66"/>
      <c r="L43" s="58"/>
      <c r="M43" s="41"/>
      <c r="N43" s="41"/>
      <c r="O43" s="41"/>
      <c r="P43" s="44"/>
      <c r="Q43" s="44"/>
      <c r="R43" s="44"/>
      <c r="S43" s="51"/>
      <c r="T43" s="51"/>
      <c r="U43" s="51"/>
      <c r="V43" s="19"/>
      <c r="W43" s="51"/>
      <c r="X43" s="51"/>
      <c r="Y43" s="51"/>
      <c r="Z43" s="51"/>
      <c r="AA43" s="51"/>
      <c r="AB43" s="51"/>
      <c r="AC43" s="19"/>
      <c r="AD43" s="51"/>
      <c r="AE43" s="51"/>
      <c r="AF43" s="51"/>
      <c r="AG43" s="51"/>
      <c r="AH43" s="51"/>
      <c r="AI43" s="51"/>
      <c r="AJ43" s="19"/>
      <c r="AK43" s="51"/>
      <c r="AL43" s="51"/>
      <c r="AM43" s="51"/>
      <c r="AN43" s="51"/>
      <c r="AO43" s="51"/>
      <c r="AP43" s="51"/>
      <c r="AQ43" s="29"/>
    </row>
    <row r="44" spans="1:43" ht="12.75">
      <c r="A44" s="47" t="s">
        <v>4</v>
      </c>
      <c r="B44" s="30"/>
      <c r="C44" s="29">
        <v>25</v>
      </c>
      <c r="D44" s="29">
        <v>15</v>
      </c>
      <c r="E44" s="29">
        <v>30</v>
      </c>
      <c r="F44" s="67">
        <f aca="true" t="shared" si="29" ref="F44:K46">CHOOSE($B$2,P44,W44,AD44,AK44,AR44)</f>
        <v>0</v>
      </c>
      <c r="G44" s="67">
        <f t="shared" si="29"/>
        <v>30</v>
      </c>
      <c r="H44" s="67">
        <f t="shared" si="29"/>
        <v>20</v>
      </c>
      <c r="I44" s="67">
        <f t="shared" si="29"/>
        <v>25</v>
      </c>
      <c r="J44" s="67">
        <f t="shared" si="29"/>
        <v>25</v>
      </c>
      <c r="K44" s="67">
        <f t="shared" si="29"/>
        <v>25</v>
      </c>
      <c r="L44" s="22"/>
      <c r="M44" s="19">
        <v>25</v>
      </c>
      <c r="N44" s="19">
        <v>15</v>
      </c>
      <c r="O44" s="19">
        <v>30</v>
      </c>
      <c r="P44" s="68">
        <v>0</v>
      </c>
      <c r="Q44" s="68">
        <v>30</v>
      </c>
      <c r="R44" s="68">
        <v>20</v>
      </c>
      <c r="S44" s="69">
        <v>25</v>
      </c>
      <c r="T44" s="69">
        <v>25</v>
      </c>
      <c r="U44" s="69">
        <v>25</v>
      </c>
      <c r="V44" s="28"/>
      <c r="W44" s="78">
        <v>0</v>
      </c>
      <c r="X44" s="78">
        <v>30</v>
      </c>
      <c r="Y44" s="78">
        <v>20</v>
      </c>
      <c r="Z44" s="79">
        <v>25</v>
      </c>
      <c r="AA44" s="79">
        <v>25</v>
      </c>
      <c r="AB44" s="79">
        <v>25</v>
      </c>
      <c r="AC44" s="28"/>
      <c r="AD44" s="80">
        <f aca="true" t="shared" si="30" ref="AD44:AI45">W44*1.25</f>
        <v>0</v>
      </c>
      <c r="AE44" s="80">
        <f t="shared" si="30"/>
        <v>37.5</v>
      </c>
      <c r="AF44" s="80">
        <f t="shared" si="30"/>
        <v>25</v>
      </c>
      <c r="AG44" s="80">
        <f t="shared" si="30"/>
        <v>31.25</v>
      </c>
      <c r="AH44" s="80">
        <f t="shared" si="30"/>
        <v>31.25</v>
      </c>
      <c r="AI44" s="80">
        <f t="shared" si="30"/>
        <v>31.25</v>
      </c>
      <c r="AJ44" s="28"/>
      <c r="AK44" s="78">
        <f aca="true" t="shared" si="31" ref="AK44:AP45">W44*0.75</f>
        <v>0</v>
      </c>
      <c r="AL44" s="78">
        <f t="shared" si="31"/>
        <v>22.5</v>
      </c>
      <c r="AM44" s="78">
        <f t="shared" si="31"/>
        <v>15</v>
      </c>
      <c r="AN44" s="78">
        <f t="shared" si="31"/>
        <v>18.75</v>
      </c>
      <c r="AO44" s="78">
        <f t="shared" si="31"/>
        <v>18.75</v>
      </c>
      <c r="AP44" s="78">
        <f t="shared" si="31"/>
        <v>18.75</v>
      </c>
      <c r="AQ44" s="29"/>
    </row>
    <row r="45" spans="1:43" ht="12.75">
      <c r="A45" s="47" t="s">
        <v>5</v>
      </c>
      <c r="B45" s="30"/>
      <c r="C45" s="29">
        <v>10</v>
      </c>
      <c r="D45" s="29">
        <v>0</v>
      </c>
      <c r="E45" s="29">
        <v>5</v>
      </c>
      <c r="F45" s="67">
        <f t="shared" si="29"/>
        <v>40</v>
      </c>
      <c r="G45" s="67">
        <f t="shared" si="29"/>
        <v>30</v>
      </c>
      <c r="H45" s="67">
        <f t="shared" si="29"/>
        <v>20</v>
      </c>
      <c r="I45" s="67">
        <f t="shared" si="29"/>
        <v>0</v>
      </c>
      <c r="J45" s="67">
        <f t="shared" si="29"/>
        <v>0</v>
      </c>
      <c r="K45" s="67">
        <f t="shared" si="29"/>
        <v>0</v>
      </c>
      <c r="L45" s="22"/>
      <c r="M45" s="19">
        <v>10</v>
      </c>
      <c r="N45" s="19">
        <v>0</v>
      </c>
      <c r="O45" s="19">
        <v>5</v>
      </c>
      <c r="P45" s="68">
        <v>40</v>
      </c>
      <c r="Q45" s="68">
        <v>30</v>
      </c>
      <c r="R45" s="68">
        <v>20</v>
      </c>
      <c r="S45" s="70"/>
      <c r="T45" s="70"/>
      <c r="U45" s="70"/>
      <c r="V45" s="28"/>
      <c r="W45" s="78">
        <v>40</v>
      </c>
      <c r="X45" s="78">
        <v>30</v>
      </c>
      <c r="Y45" s="78">
        <v>20</v>
      </c>
      <c r="Z45" s="78"/>
      <c r="AA45" s="78"/>
      <c r="AB45" s="78"/>
      <c r="AC45" s="28"/>
      <c r="AD45" s="80">
        <f t="shared" si="30"/>
        <v>50</v>
      </c>
      <c r="AE45" s="80">
        <f t="shared" si="30"/>
        <v>37.5</v>
      </c>
      <c r="AF45" s="80">
        <f t="shared" si="30"/>
        <v>25</v>
      </c>
      <c r="AG45" s="80">
        <f t="shared" si="30"/>
        <v>0</v>
      </c>
      <c r="AH45" s="80">
        <f t="shared" si="30"/>
        <v>0</v>
      </c>
      <c r="AI45" s="80">
        <f t="shared" si="30"/>
        <v>0</v>
      </c>
      <c r="AJ45" s="28"/>
      <c r="AK45" s="78">
        <f t="shared" si="31"/>
        <v>30</v>
      </c>
      <c r="AL45" s="78">
        <f t="shared" si="31"/>
        <v>22.5</v>
      </c>
      <c r="AM45" s="78">
        <f t="shared" si="31"/>
        <v>15</v>
      </c>
      <c r="AN45" s="78">
        <f t="shared" si="31"/>
        <v>0</v>
      </c>
      <c r="AO45" s="78">
        <f t="shared" si="31"/>
        <v>0</v>
      </c>
      <c r="AP45" s="78">
        <f t="shared" si="31"/>
        <v>0</v>
      </c>
      <c r="AQ45" s="29"/>
    </row>
    <row r="46" spans="1:43" ht="12.75">
      <c r="A46" s="47" t="s">
        <v>6</v>
      </c>
      <c r="B46" s="30"/>
      <c r="C46" s="99">
        <f>SUM(C44:C45)</f>
        <v>35</v>
      </c>
      <c r="D46" s="99">
        <f>SUM(D44:D45)</f>
        <v>15</v>
      </c>
      <c r="E46" s="99">
        <f>SUM(E44:E45)</f>
        <v>35</v>
      </c>
      <c r="F46" s="71">
        <f t="shared" si="29"/>
        <v>40</v>
      </c>
      <c r="G46" s="71">
        <f t="shared" si="29"/>
        <v>60</v>
      </c>
      <c r="H46" s="71">
        <f t="shared" si="29"/>
        <v>40</v>
      </c>
      <c r="I46" s="71">
        <f t="shared" si="29"/>
        <v>25</v>
      </c>
      <c r="J46" s="71">
        <f t="shared" si="29"/>
        <v>25</v>
      </c>
      <c r="K46" s="71">
        <f t="shared" si="29"/>
        <v>25</v>
      </c>
      <c r="L46" s="22"/>
      <c r="M46" s="81">
        <f>SUM(M44:M45)</f>
        <v>35</v>
      </c>
      <c r="N46" s="81">
        <f>SUM(N44:N45)</f>
        <v>15</v>
      </c>
      <c r="O46" s="81">
        <f>SUM(O44:O45)</f>
        <v>35</v>
      </c>
      <c r="P46" s="81">
        <f aca="true" t="shared" si="32" ref="P46:U46">SUM(P44:P45)</f>
        <v>40</v>
      </c>
      <c r="Q46" s="81">
        <f t="shared" si="32"/>
        <v>60</v>
      </c>
      <c r="R46" s="81">
        <f t="shared" si="32"/>
        <v>40</v>
      </c>
      <c r="S46" s="81">
        <f t="shared" si="32"/>
        <v>25</v>
      </c>
      <c r="T46" s="81">
        <f t="shared" si="32"/>
        <v>25</v>
      </c>
      <c r="U46" s="81">
        <f t="shared" si="32"/>
        <v>25</v>
      </c>
      <c r="V46" s="28"/>
      <c r="W46" s="72">
        <f aca="true" t="shared" si="33" ref="W46:AB46">SUM(W44:W45)</f>
        <v>40</v>
      </c>
      <c r="X46" s="72">
        <f t="shared" si="33"/>
        <v>60</v>
      </c>
      <c r="Y46" s="72">
        <f t="shared" si="33"/>
        <v>40</v>
      </c>
      <c r="Z46" s="72">
        <f t="shared" si="33"/>
        <v>25</v>
      </c>
      <c r="AA46" s="72">
        <f t="shared" si="33"/>
        <v>25</v>
      </c>
      <c r="AB46" s="72">
        <f t="shared" si="33"/>
        <v>25</v>
      </c>
      <c r="AC46" s="28"/>
      <c r="AD46" s="72">
        <f aca="true" t="shared" si="34" ref="AD46:AI46">SUM(AD44:AD45)</f>
        <v>50</v>
      </c>
      <c r="AE46" s="72">
        <f t="shared" si="34"/>
        <v>75</v>
      </c>
      <c r="AF46" s="72">
        <f t="shared" si="34"/>
        <v>50</v>
      </c>
      <c r="AG46" s="72">
        <f t="shared" si="34"/>
        <v>31.25</v>
      </c>
      <c r="AH46" s="72">
        <f t="shared" si="34"/>
        <v>31.25</v>
      </c>
      <c r="AI46" s="72">
        <f t="shared" si="34"/>
        <v>31.25</v>
      </c>
      <c r="AJ46" s="28"/>
      <c r="AK46" s="72">
        <f aca="true" t="shared" si="35" ref="AK46:AP46">SUM(AK44:AK45)</f>
        <v>30</v>
      </c>
      <c r="AL46" s="72">
        <f t="shared" si="35"/>
        <v>45</v>
      </c>
      <c r="AM46" s="72">
        <f t="shared" si="35"/>
        <v>30</v>
      </c>
      <c r="AN46" s="72">
        <f t="shared" si="35"/>
        <v>18.75</v>
      </c>
      <c r="AO46" s="72">
        <f t="shared" si="35"/>
        <v>18.75</v>
      </c>
      <c r="AP46" s="72">
        <f t="shared" si="35"/>
        <v>18.75</v>
      </c>
      <c r="AQ46" s="28"/>
    </row>
  </sheetData>
  <sheetProtection/>
  <printOptions/>
  <pageMargins left="0.7" right="0.7" top="0.75" bottom="0.75" header="0.3" footer="0.3"/>
  <pageSetup horizontalDpi="600" verticalDpi="600" orientation="landscape" scale="58" r:id="rId2"/>
  <headerFooter>
    <oddFooter>&amp;L&amp;D &amp;T &amp;F&amp;C&amp;A&amp;R&amp;P of &amp;N</oddFooter>
  </headerFooter>
  <colBreaks count="3" manualBreakCount="3">
    <brk id="12" max="45" man="1"/>
    <brk id="21" max="65535" man="1"/>
    <brk id="36" max="4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16.875" style="0" customWidth="1"/>
  </cols>
  <sheetData>
    <row r="2" spans="3:11" ht="15" thickBot="1">
      <c r="C2" s="8">
        <v>2009</v>
      </c>
      <c r="D2" s="8">
        <v>2010</v>
      </c>
      <c r="E2" s="8">
        <v>2011</v>
      </c>
      <c r="F2" s="7">
        <f>'Case Assumptions Input'!F4</f>
        <v>2011</v>
      </c>
      <c r="G2" s="7">
        <f>'Case Assumptions Input'!G4</f>
        <v>2012</v>
      </c>
      <c r="H2" s="7">
        <f>'Case Assumptions Input'!H4</f>
        <v>2013</v>
      </c>
      <c r="I2" s="7">
        <f>'Case Assumptions Input'!I4</f>
        <v>2014</v>
      </c>
      <c r="J2" s="7">
        <f>'Case Assumptions Input'!J4</f>
        <v>2015</v>
      </c>
      <c r="K2" s="7">
        <f>'Case Assumptions Input'!K4</f>
        <v>2016</v>
      </c>
    </row>
    <row r="3" ht="14.25">
      <c r="B3" t="s">
        <v>7</v>
      </c>
    </row>
    <row r="4" spans="2:11" ht="14.25">
      <c r="B4" s="12" t="str">
        <f>'Case Assumptions Input'!A6</f>
        <v>Division 1</v>
      </c>
      <c r="C4" s="89">
        <v>1000</v>
      </c>
      <c r="D4" s="89">
        <v>1250</v>
      </c>
      <c r="E4" s="89">
        <v>1100</v>
      </c>
      <c r="F4" s="87">
        <f>E4*(1+'Case Assumptions Input'!F6)</f>
        <v>1155</v>
      </c>
      <c r="G4" s="87">
        <f>F4*(1+'Case Assumptions Input'!G6)</f>
        <v>1212.75</v>
      </c>
      <c r="H4" s="87">
        <f>G4*(1+'Case Assumptions Input'!H6)</f>
        <v>1273.3875</v>
      </c>
      <c r="I4" s="87">
        <f>H4*(1+'Case Assumptions Input'!I6)</f>
        <v>1311.589125</v>
      </c>
      <c r="J4" s="87">
        <f>I4*(1+'Case Assumptions Input'!J6)</f>
        <v>1350.93679875</v>
      </c>
      <c r="K4" s="87">
        <f>J4*(1+'Case Assumptions Input'!K6)</f>
        <v>1391.4649027125</v>
      </c>
    </row>
    <row r="5" spans="2:11" ht="14.25">
      <c r="B5" s="12" t="str">
        <f>'Case Assumptions Input'!A7</f>
        <v>Division 2</v>
      </c>
      <c r="C5" s="89">
        <v>1500</v>
      </c>
      <c r="D5" s="89">
        <v>1750</v>
      </c>
      <c r="E5" s="89">
        <v>1400</v>
      </c>
      <c r="F5" s="87">
        <f>E5*(1+'Case Assumptions Input'!F7)</f>
        <v>1512</v>
      </c>
      <c r="G5" s="87">
        <f>F5*(1+'Case Assumptions Input'!G7)</f>
        <v>1632.96</v>
      </c>
      <c r="H5" s="87">
        <f>G5*(1+'Case Assumptions Input'!H7)</f>
        <v>1763.5968000000003</v>
      </c>
      <c r="I5" s="87">
        <f>H5*(1+'Case Assumptions Input'!I7)</f>
        <v>1816.5047040000004</v>
      </c>
      <c r="J5" s="87">
        <f>I5*(1+'Case Assumptions Input'!J7)</f>
        <v>1870.9998451200004</v>
      </c>
      <c r="K5" s="87">
        <f>J5*(1+'Case Assumptions Input'!K7)</f>
        <v>1927.1298404736003</v>
      </c>
    </row>
    <row r="6" spans="2:11" ht="14.25">
      <c r="B6" s="12" t="s">
        <v>48</v>
      </c>
      <c r="C6" s="89"/>
      <c r="D6" s="89"/>
      <c r="E6" s="89"/>
      <c r="F6" s="87">
        <f>F7*'Case Assumptions Input'!F27</f>
        <v>133.35</v>
      </c>
      <c r="G6" s="87">
        <f>G7*'Case Assumptions Input'!G27</f>
        <v>142.2855</v>
      </c>
      <c r="H6" s="87">
        <f>H7*'Case Assumptions Input'!H27</f>
        <v>151.84921500000002</v>
      </c>
      <c r="I6" s="87">
        <f>I7*'Case Assumptions Input'!I27</f>
        <v>156.40469145000003</v>
      </c>
      <c r="J6" s="87">
        <f>J7*'Case Assumptions Input'!J27</f>
        <v>161.09683219350003</v>
      </c>
      <c r="K6" s="87">
        <f>K7*'Case Assumptions Input'!K27</f>
        <v>165.92973715930503</v>
      </c>
    </row>
    <row r="7" spans="2:11" ht="14.25">
      <c r="B7" t="s">
        <v>32</v>
      </c>
      <c r="C7" s="88">
        <f>SUM(C4:C5)</f>
        <v>2500</v>
      </c>
      <c r="D7" s="88">
        <f aca="true" t="shared" si="0" ref="D7:K7">SUM(D4:D5)</f>
        <v>3000</v>
      </c>
      <c r="E7" s="88">
        <f t="shared" si="0"/>
        <v>2500</v>
      </c>
      <c r="F7" s="88">
        <f t="shared" si="0"/>
        <v>2667</v>
      </c>
      <c r="G7" s="88">
        <f t="shared" si="0"/>
        <v>2845.71</v>
      </c>
      <c r="H7" s="88">
        <f t="shared" si="0"/>
        <v>3036.9843</v>
      </c>
      <c r="I7" s="88">
        <f t="shared" si="0"/>
        <v>3128.0938290000004</v>
      </c>
      <c r="J7" s="88">
        <f t="shared" si="0"/>
        <v>3221.9366438700004</v>
      </c>
      <c r="K7" s="88">
        <f t="shared" si="0"/>
        <v>3318.5947431861005</v>
      </c>
    </row>
    <row r="9" ht="14.25">
      <c r="B9" t="s">
        <v>33</v>
      </c>
    </row>
    <row r="10" spans="2:11" ht="14.25">
      <c r="B10" s="12" t="str">
        <f>B4</f>
        <v>Division 1</v>
      </c>
      <c r="C10" s="87">
        <f>(1-'Case Assumptions Input'!C10)*C4</f>
        <v>900</v>
      </c>
      <c r="D10" s="87">
        <f>(1-'Case Assumptions Input'!D10)*D4</f>
        <v>1125</v>
      </c>
      <c r="E10" s="87">
        <f>(1-'Case Assumptions Input'!E10)*E4</f>
        <v>990</v>
      </c>
      <c r="F10" s="87">
        <f>(1-'Case Assumptions Input'!F10)*F4</f>
        <v>1039.5</v>
      </c>
      <c r="G10" s="87">
        <f>(1-'Case Assumptions Input'!G10)*G4</f>
        <v>1091.4750000000001</v>
      </c>
      <c r="H10" s="87">
        <f>(1-'Case Assumptions Input'!H10)*H4</f>
        <v>1146.0487500000002</v>
      </c>
      <c r="I10" s="87">
        <f>(1-'Case Assumptions Input'!I10)*I4</f>
        <v>1180.4302125</v>
      </c>
      <c r="J10" s="87">
        <f>(1-'Case Assumptions Input'!J10)*J4</f>
        <v>1215.843118875</v>
      </c>
      <c r="K10" s="87">
        <f>(1-'Case Assumptions Input'!K10)*K4</f>
        <v>1252.3184124412498</v>
      </c>
    </row>
    <row r="11" spans="2:11" ht="14.25">
      <c r="B11" s="12" t="str">
        <f>B5</f>
        <v>Division 2</v>
      </c>
      <c r="C11" s="87">
        <f>(1-'Case Assumptions Input'!C11)*C5</f>
        <v>1320</v>
      </c>
      <c r="D11" s="87">
        <f>(1-'Case Assumptions Input'!D11)*D5</f>
        <v>1540</v>
      </c>
      <c r="E11" s="87">
        <f>(1-'Case Assumptions Input'!E11)*E5</f>
        <v>1232</v>
      </c>
      <c r="F11" s="87">
        <f>(1-'Case Assumptions Input'!F11)*F5</f>
        <v>1330.56</v>
      </c>
      <c r="G11" s="87">
        <f>(1-'Case Assumptions Input'!G11)*G5</f>
        <v>1437.0048</v>
      </c>
      <c r="H11" s="87">
        <f>(1-'Case Assumptions Input'!H11)*H5</f>
        <v>1551.9651840000001</v>
      </c>
      <c r="I11" s="87">
        <f>(1-'Case Assumptions Input'!I11)*I5</f>
        <v>1598.5241395200003</v>
      </c>
      <c r="J11" s="87">
        <f>(1-'Case Assumptions Input'!J11)*J5</f>
        <v>1646.4798637056003</v>
      </c>
      <c r="K11" s="87">
        <f>(1-'Case Assumptions Input'!K11)*K5</f>
        <v>1695.8742596167683</v>
      </c>
    </row>
    <row r="12" spans="2:11" ht="14.25">
      <c r="B12" s="12" t="s">
        <v>49</v>
      </c>
      <c r="C12" s="87"/>
      <c r="D12" s="87"/>
      <c r="E12" s="87"/>
      <c r="F12" s="87">
        <f>(1-'Case Assumptions Input'!F12)*F6</f>
        <v>118.503</v>
      </c>
      <c r="G12" s="87">
        <f>(1-'Case Assumptions Input'!G12)*G6</f>
        <v>126.42399</v>
      </c>
      <c r="H12" s="87">
        <f>(1-'Case Assumptions Input'!H12)*H6</f>
        <v>134.9006967</v>
      </c>
      <c r="I12" s="87">
        <f>(1-'Case Assumptions Input'!I12)*I6</f>
        <v>138.94771760100002</v>
      </c>
      <c r="J12" s="87">
        <f>(1-'Case Assumptions Input'!J12)*J6</f>
        <v>143.11614912903005</v>
      </c>
      <c r="K12" s="87">
        <f>(1-'Case Assumptions Input'!K12)*K6</f>
        <v>147.40963360290093</v>
      </c>
    </row>
    <row r="13" spans="2:11" ht="14.25">
      <c r="B13" s="12" t="s">
        <v>48</v>
      </c>
      <c r="C13" s="87"/>
      <c r="D13" s="87"/>
      <c r="E13" s="87"/>
      <c r="F13" s="87">
        <f>-'Case Assumptions Input'!F28*(F17+F18)</f>
        <v>-14.847000000000003</v>
      </c>
      <c r="G13" s="87">
        <f>-'Case Assumptions Input'!G28*(G17+G18)</f>
        <v>-15.861509999999999</v>
      </c>
      <c r="H13" s="87">
        <f>-'Case Assumptions Input'!H28*(H17+H18)</f>
        <v>-16.9485183</v>
      </c>
      <c r="I13" s="87">
        <f>-'Case Assumptions Input'!I28*(I17+I18)</f>
        <v>-17.456973849000008</v>
      </c>
      <c r="J13" s="87">
        <f>-'Case Assumptions Input'!J28*(J17+J18)</f>
        <v>-17.980683064469996</v>
      </c>
      <c r="K13" s="87">
        <f>-'Case Assumptions Input'!K28*(K17+K18)</f>
        <v>-18.520103556404106</v>
      </c>
    </row>
    <row r="14" spans="2:11" ht="14.25">
      <c r="B14" t="s">
        <v>34</v>
      </c>
      <c r="C14" s="88">
        <f>SUM(C10:C13)</f>
        <v>2220</v>
      </c>
      <c r="D14" s="88">
        <f aca="true" t="shared" si="1" ref="D14:K14">SUM(D10:D13)</f>
        <v>2665</v>
      </c>
      <c r="E14" s="88">
        <f t="shared" si="1"/>
        <v>2222</v>
      </c>
      <c r="F14" s="88">
        <f t="shared" si="1"/>
        <v>2473.716</v>
      </c>
      <c r="G14" s="88">
        <f t="shared" si="1"/>
        <v>2639.04228</v>
      </c>
      <c r="H14" s="88">
        <f t="shared" si="1"/>
        <v>2815.9661124000004</v>
      </c>
      <c r="I14" s="88">
        <f t="shared" si="1"/>
        <v>2900.4450957720005</v>
      </c>
      <c r="J14" s="88">
        <f t="shared" si="1"/>
        <v>2987.45844864516</v>
      </c>
      <c r="K14" s="88">
        <f t="shared" si="1"/>
        <v>3077.082202104515</v>
      </c>
    </row>
    <row r="16" ht="14.25">
      <c r="B16" t="s">
        <v>36</v>
      </c>
    </row>
    <row r="17" spans="2:11" ht="14.25">
      <c r="B17" s="12" t="str">
        <f>B10</f>
        <v>Division 1</v>
      </c>
      <c r="C17" s="87">
        <f>C4-C10</f>
        <v>100</v>
      </c>
      <c r="D17" s="87">
        <f aca="true" t="shared" si="2" ref="D17:K17">D4-D10</f>
        <v>125</v>
      </c>
      <c r="E17" s="87">
        <f t="shared" si="2"/>
        <v>110</v>
      </c>
      <c r="F17" s="87">
        <f t="shared" si="2"/>
        <v>115.5</v>
      </c>
      <c r="G17" s="87">
        <f t="shared" si="2"/>
        <v>121.27499999999986</v>
      </c>
      <c r="H17" s="87">
        <f t="shared" si="2"/>
        <v>127.33874999999989</v>
      </c>
      <c r="I17" s="87">
        <f t="shared" si="2"/>
        <v>131.15891250000004</v>
      </c>
      <c r="J17" s="87">
        <f t="shared" si="2"/>
        <v>135.0936798749999</v>
      </c>
      <c r="K17" s="87">
        <f t="shared" si="2"/>
        <v>139.14649027125006</v>
      </c>
    </row>
    <row r="18" spans="2:11" ht="14.25">
      <c r="B18" s="12" t="str">
        <f>B11</f>
        <v>Division 2</v>
      </c>
      <c r="C18" s="87">
        <f>C5-C11</f>
        <v>180</v>
      </c>
      <c r="D18" s="87">
        <f aca="true" t="shared" si="3" ref="D18:K18">D5-D11</f>
        <v>210</v>
      </c>
      <c r="E18" s="87">
        <f t="shared" si="3"/>
        <v>168</v>
      </c>
      <c r="F18" s="87">
        <f t="shared" si="3"/>
        <v>181.44000000000005</v>
      </c>
      <c r="G18" s="87">
        <f t="shared" si="3"/>
        <v>195.9552000000001</v>
      </c>
      <c r="H18" s="87">
        <f t="shared" si="3"/>
        <v>211.63161600000012</v>
      </c>
      <c r="I18" s="87">
        <f t="shared" si="3"/>
        <v>217.9805644800001</v>
      </c>
      <c r="J18" s="87">
        <f t="shared" si="3"/>
        <v>224.51998141440004</v>
      </c>
      <c r="K18" s="87">
        <f t="shared" si="3"/>
        <v>231.255580856832</v>
      </c>
    </row>
    <row r="19" spans="2:11" ht="14.25">
      <c r="B19" s="12" t="s">
        <v>49</v>
      </c>
      <c r="C19" s="87"/>
      <c r="D19" s="87"/>
      <c r="E19" s="87"/>
      <c r="F19" s="87">
        <f aca="true" t="shared" si="4" ref="F19:K19">F6-F12</f>
        <v>14.846999999999994</v>
      </c>
      <c r="G19" s="87">
        <f t="shared" si="4"/>
        <v>15.86151000000001</v>
      </c>
      <c r="H19" s="87">
        <f t="shared" si="4"/>
        <v>16.948518300000018</v>
      </c>
      <c r="I19" s="87">
        <f t="shared" si="4"/>
        <v>17.456973849000008</v>
      </c>
      <c r="J19" s="87">
        <f t="shared" si="4"/>
        <v>17.980683064469986</v>
      </c>
      <c r="K19" s="87">
        <f t="shared" si="4"/>
        <v>18.52010355640411</v>
      </c>
    </row>
    <row r="20" spans="2:11" ht="14.25">
      <c r="B20" s="12" t="s">
        <v>48</v>
      </c>
      <c r="C20" s="87"/>
      <c r="D20" s="87"/>
      <c r="E20" s="87"/>
      <c r="F20" s="87">
        <f aca="true" t="shared" si="5" ref="F20:K20">-F13</f>
        <v>14.847000000000003</v>
      </c>
      <c r="G20" s="87">
        <f t="shared" si="5"/>
        <v>15.861509999999999</v>
      </c>
      <c r="H20" s="87">
        <f t="shared" si="5"/>
        <v>16.9485183</v>
      </c>
      <c r="I20" s="87">
        <f t="shared" si="5"/>
        <v>17.456973849000008</v>
      </c>
      <c r="J20" s="87">
        <f t="shared" si="5"/>
        <v>17.980683064469996</v>
      </c>
      <c r="K20" s="87">
        <f t="shared" si="5"/>
        <v>18.520103556404106</v>
      </c>
    </row>
    <row r="21" spans="2:11" ht="15">
      <c r="B21" s="90" t="s">
        <v>35</v>
      </c>
      <c r="C21" s="91">
        <f>SUM(C17:C20)</f>
        <v>280</v>
      </c>
      <c r="D21" s="91">
        <f aca="true" t="shared" si="6" ref="D21:K21">SUM(D17:D20)</f>
        <v>335</v>
      </c>
      <c r="E21" s="91">
        <f t="shared" si="6"/>
        <v>278</v>
      </c>
      <c r="F21" s="91">
        <f t="shared" si="6"/>
        <v>326.634</v>
      </c>
      <c r="G21" s="91">
        <f t="shared" si="6"/>
        <v>348.95322</v>
      </c>
      <c r="H21" s="91">
        <f t="shared" si="6"/>
        <v>372.86740260000005</v>
      </c>
      <c r="I21" s="91">
        <f t="shared" si="6"/>
        <v>384.05342467800017</v>
      </c>
      <c r="J21" s="91">
        <f t="shared" si="6"/>
        <v>395.5750274183399</v>
      </c>
      <c r="K21" s="91">
        <f t="shared" si="6"/>
        <v>407.4422782408903</v>
      </c>
    </row>
    <row r="23" ht="14.25">
      <c r="B23" t="s">
        <v>39</v>
      </c>
    </row>
    <row r="24" spans="2:11" ht="14.25">
      <c r="B24" s="12" t="str">
        <f>B17</f>
        <v>Division 1</v>
      </c>
      <c r="C24" s="87">
        <f>'Case Assumptions Input'!C15*'Income Stmnt'!C4</f>
        <v>56.53758776773811</v>
      </c>
      <c r="D24" s="87">
        <f>'Case Assumptions Input'!D15*'Income Stmnt'!D4</f>
        <v>63.009755317447635</v>
      </c>
      <c r="E24" s="87">
        <f>'Case Assumptions Input'!E15*'Income Stmnt'!E4</f>
        <v>69.61434310664215</v>
      </c>
      <c r="F24" s="87">
        <f>'Case Assumptions Input'!F15*'Income Stmnt'!F4</f>
        <v>65.5389960156778</v>
      </c>
      <c r="G24" s="87">
        <f>'Case Assumptions Input'!G15*'Income Stmnt'!G4</f>
        <v>68.81594581646168</v>
      </c>
      <c r="H24" s="87">
        <f>'Case Assumptions Input'!H15*'Income Stmnt'!H4</f>
        <v>72.25674310728476</v>
      </c>
      <c r="I24" s="87">
        <f>'Case Assumptions Input'!I15*'Income Stmnt'!I4</f>
        <v>74.4244454005033</v>
      </c>
      <c r="J24" s="87">
        <f>'Case Assumptions Input'!J15*'Income Stmnt'!J4</f>
        <v>76.65717876251841</v>
      </c>
      <c r="K24" s="87">
        <f>'Case Assumptions Input'!K15*'Income Stmnt'!K4</f>
        <v>78.95689412539396</v>
      </c>
    </row>
    <row r="25" spans="2:11" ht="14.25">
      <c r="B25" s="12" t="str">
        <f>B18</f>
        <v>Division 2</v>
      </c>
      <c r="C25" s="87">
        <f>'Case Assumptions Input'!C16*'Income Stmnt'!C5</f>
        <v>245.7090374724467</v>
      </c>
      <c r="D25" s="87">
        <f>'Case Assumptions Input'!D16*'Income Stmnt'!D5</f>
        <v>249.2837581630503</v>
      </c>
      <c r="E25" s="87">
        <f>'Case Assumptions Input'!E16*'Income Stmnt'!E5</f>
        <v>184.41504125318428</v>
      </c>
      <c r="F25" s="87">
        <f>'Case Assumptions Input'!F16*'Income Stmnt'!F5</f>
        <v>220.74137379284693</v>
      </c>
      <c r="G25" s="87">
        <f>'Case Assumptions Input'!G16*'Income Stmnt'!G5</f>
        <v>238.40068369627468</v>
      </c>
      <c r="H25" s="87">
        <f>'Case Assumptions Input'!H16*'Income Stmnt'!H5</f>
        <v>257.4727383919767</v>
      </c>
      <c r="I25" s="87">
        <f>'Case Assumptions Input'!I16*'Income Stmnt'!I5</f>
        <v>265.19692054373604</v>
      </c>
      <c r="J25" s="87">
        <f>'Case Assumptions Input'!J16*'Income Stmnt'!J5</f>
        <v>273.1528281600481</v>
      </c>
      <c r="K25" s="87">
        <f>'Case Assumptions Input'!K16*'Income Stmnt'!K5</f>
        <v>281.3474130048495</v>
      </c>
    </row>
    <row r="26" spans="2:11" ht="14.25">
      <c r="B26" s="12" t="s">
        <v>51</v>
      </c>
      <c r="C26" s="87"/>
      <c r="D26" s="87"/>
      <c r="E26" s="87"/>
      <c r="F26" s="87">
        <f>'Case Assumptions Input'!F17*'Income Stmnt'!F6</f>
        <v>14.314018490426236</v>
      </c>
      <c r="G26" s="87">
        <f>'Case Assumptions Input'!G17*'Income Stmnt'!G6</f>
        <v>15.360831475636818</v>
      </c>
      <c r="H26" s="87">
        <f>'Case Assumptions Input'!H17*'Income Stmnt'!H6</f>
        <v>16.486474074963073</v>
      </c>
      <c r="I26" s="87">
        <f>'Case Assumptions Input'!I17*'Income Stmnt'!I6</f>
        <v>16.98106829721197</v>
      </c>
      <c r="J26" s="87">
        <f>'Case Assumptions Input'!J17*'Income Stmnt'!J6</f>
        <v>17.49050034612833</v>
      </c>
      <c r="K26" s="87">
        <f>'Case Assumptions Input'!K17*'Income Stmnt'!K6</f>
        <v>18.015215356512172</v>
      </c>
    </row>
    <row r="27" spans="2:11" ht="14.25">
      <c r="B27" s="12" t="s">
        <v>48</v>
      </c>
      <c r="C27" s="87"/>
      <c r="D27" s="87"/>
      <c r="E27" s="87"/>
      <c r="F27" s="87">
        <f>'Case Assumptions Input'!F29*SUM(F24:F25)</f>
        <v>28.62803698085247</v>
      </c>
      <c r="G27" s="87">
        <f>'Case Assumptions Input'!G29*SUM(G24:G25)</f>
        <v>30.721662951273636</v>
      </c>
      <c r="H27" s="87">
        <f>'Case Assumptions Input'!H29*SUM(H24:H25)</f>
        <v>32.97294814992615</v>
      </c>
      <c r="I27" s="87">
        <f>'Case Assumptions Input'!I29*SUM(I24:I25)</f>
        <v>33.96213659442394</v>
      </c>
      <c r="J27" s="87">
        <f>'Case Assumptions Input'!J29*SUM(J24:J25)</f>
        <v>34.98100069225665</v>
      </c>
      <c r="K27" s="87">
        <f>'Case Assumptions Input'!K29*SUM(K24:K25)</f>
        <v>36.030430713024344</v>
      </c>
    </row>
    <row r="28" spans="2:11" ht="14.25">
      <c r="B28" t="s">
        <v>40</v>
      </c>
      <c r="C28" s="88">
        <f>SUM(C24:C27)</f>
        <v>302.2466252401848</v>
      </c>
      <c r="D28" s="88">
        <f aca="true" t="shared" si="7" ref="D28:K28">SUM(D24:D27)</f>
        <v>312.29351348049795</v>
      </c>
      <c r="E28" s="88">
        <f t="shared" si="7"/>
        <v>254.02938435982645</v>
      </c>
      <c r="F28" s="88">
        <f t="shared" si="7"/>
        <v>329.2224252798034</v>
      </c>
      <c r="G28" s="88">
        <f t="shared" si="7"/>
        <v>353.2991239396468</v>
      </c>
      <c r="H28" s="88">
        <f t="shared" si="7"/>
        <v>379.1889037241507</v>
      </c>
      <c r="I28" s="88">
        <f t="shared" si="7"/>
        <v>390.56457083587526</v>
      </c>
      <c r="J28" s="88">
        <f t="shared" si="7"/>
        <v>402.2815079609515</v>
      </c>
      <c r="K28" s="88">
        <f t="shared" si="7"/>
        <v>414.34995319978</v>
      </c>
    </row>
    <row r="30" spans="2:11" ht="14.25">
      <c r="B30" t="s">
        <v>41</v>
      </c>
      <c r="C30" s="87">
        <f>C7*'Case Assumptions Input'!C20</f>
        <v>12.5</v>
      </c>
      <c r="D30" s="87">
        <f>D7*'Case Assumptions Input'!D20</f>
        <v>18</v>
      </c>
      <c r="E30" s="87">
        <f>E7*'Case Assumptions Input'!E20</f>
        <v>17.5</v>
      </c>
      <c r="F30" s="87">
        <f>F7*'Case Assumptions Input'!F20</f>
        <v>13.335</v>
      </c>
      <c r="G30" s="87">
        <f>G7*'Case Assumptions Input'!G20</f>
        <v>14.22855</v>
      </c>
      <c r="H30" s="87">
        <f>H7*'Case Assumptions Input'!H20</f>
        <v>15.184921500000002</v>
      </c>
      <c r="I30" s="87">
        <f>I7*'Case Assumptions Input'!I20</f>
        <v>15.640469145000003</v>
      </c>
      <c r="J30" s="87">
        <f>J7*'Case Assumptions Input'!J20</f>
        <v>16.109683219350003</v>
      </c>
      <c r="K30" s="87">
        <f>K7*'Case Assumptions Input'!K20</f>
        <v>16.5929737159305</v>
      </c>
    </row>
    <row r="32" spans="2:11" ht="15">
      <c r="B32" s="90" t="s">
        <v>42</v>
      </c>
      <c r="C32" s="92">
        <f>C21-C28-C30</f>
        <v>-34.74662524018481</v>
      </c>
      <c r="D32" s="92">
        <f aca="true" t="shared" si="8" ref="D32:K32">D21-D28-D30</f>
        <v>4.70648651950205</v>
      </c>
      <c r="E32" s="92">
        <f t="shared" si="8"/>
        <v>6.470615640173548</v>
      </c>
      <c r="F32" s="92">
        <f t="shared" si="8"/>
        <v>-15.923425279803403</v>
      </c>
      <c r="G32" s="92">
        <f t="shared" si="8"/>
        <v>-18.5744539396468</v>
      </c>
      <c r="H32" s="92">
        <f t="shared" si="8"/>
        <v>-21.506422624150645</v>
      </c>
      <c r="I32" s="92">
        <f t="shared" si="8"/>
        <v>-22.151615302875094</v>
      </c>
      <c r="J32" s="92">
        <f t="shared" si="8"/>
        <v>-22.81616376196159</v>
      </c>
      <c r="K32" s="92">
        <f t="shared" si="8"/>
        <v>-23.500648674820187</v>
      </c>
    </row>
    <row r="34" ht="14.25">
      <c r="B34" t="s">
        <v>43</v>
      </c>
    </row>
    <row r="36" spans="2:11" ht="14.25">
      <c r="B36" t="s">
        <v>44</v>
      </c>
      <c r="C36" s="87">
        <f>C32+C34</f>
        <v>-34.74662524018481</v>
      </c>
      <c r="D36" s="87">
        <f aca="true" t="shared" si="9" ref="D36:K36">D32+D34</f>
        <v>4.70648651950205</v>
      </c>
      <c r="E36" s="87">
        <f t="shared" si="9"/>
        <v>6.470615640173548</v>
      </c>
      <c r="F36" s="87">
        <f t="shared" si="9"/>
        <v>-15.923425279803403</v>
      </c>
      <c r="G36" s="87">
        <f t="shared" si="9"/>
        <v>-18.5744539396468</v>
      </c>
      <c r="H36" s="87">
        <f t="shared" si="9"/>
        <v>-21.506422624150645</v>
      </c>
      <c r="I36" s="87">
        <f t="shared" si="9"/>
        <v>-22.151615302875094</v>
      </c>
      <c r="J36" s="87">
        <f t="shared" si="9"/>
        <v>-22.81616376196159</v>
      </c>
      <c r="K36" s="87">
        <f t="shared" si="9"/>
        <v>-23.500648674820187</v>
      </c>
    </row>
    <row r="38" spans="2:11" ht="14.25">
      <c r="B38" t="s">
        <v>45</v>
      </c>
      <c r="C38" s="87">
        <f>C36*'Case Assumptions Input'!C24</f>
        <v>-12.161318834064684</v>
      </c>
      <c r="D38" s="87">
        <f>D36*'Case Assumptions Input'!D24</f>
        <v>1.6472702818257174</v>
      </c>
      <c r="E38" s="87">
        <f>E36*'Case Assumptions Input'!E24</f>
        <v>2.2647154740607416</v>
      </c>
      <c r="F38" s="87">
        <f>F36*'Case Assumptions Input'!F24</f>
        <v>-5.573198847931191</v>
      </c>
      <c r="G38" s="87">
        <f>G36*'Case Assumptions Input'!G24</f>
        <v>-6.50105887887638</v>
      </c>
      <c r="H38" s="87">
        <f>H36*'Case Assumptions Input'!H24</f>
        <v>-7.5272479184527255</v>
      </c>
      <c r="I38" s="87">
        <f>I36*'Case Assumptions Input'!I24</f>
        <v>-7.7530653560062825</v>
      </c>
      <c r="J38" s="87">
        <f>J36*'Case Assumptions Input'!J24</f>
        <v>-7.985657316686556</v>
      </c>
      <c r="K38" s="87">
        <f>K36*'Case Assumptions Input'!K24</f>
        <v>-8.225227036187064</v>
      </c>
    </row>
    <row r="40" spans="2:11" ht="15.75" thickBot="1">
      <c r="B40" s="90" t="s">
        <v>46</v>
      </c>
      <c r="C40" s="93">
        <f>C36-C38</f>
        <v>-22.58530640612013</v>
      </c>
      <c r="D40" s="93">
        <f aca="true" t="shared" si="10" ref="D40:K40">D36-D38</f>
        <v>3.059216237676333</v>
      </c>
      <c r="E40" s="93">
        <f t="shared" si="10"/>
        <v>4.205900166112807</v>
      </c>
      <c r="F40" s="93">
        <f t="shared" si="10"/>
        <v>-10.350226431872212</v>
      </c>
      <c r="G40" s="93">
        <f t="shared" si="10"/>
        <v>-12.073395060770421</v>
      </c>
      <c r="H40" s="93">
        <f t="shared" si="10"/>
        <v>-13.979174705697918</v>
      </c>
      <c r="I40" s="93">
        <f t="shared" si="10"/>
        <v>-14.398549946868812</v>
      </c>
      <c r="J40" s="93">
        <f t="shared" si="10"/>
        <v>-14.830506445275034</v>
      </c>
      <c r="K40" s="93">
        <f t="shared" si="10"/>
        <v>-15.275421638633123</v>
      </c>
    </row>
    <row r="41" ht="15" thickTop="1"/>
    <row r="43" ht="14.25">
      <c r="B43" t="s">
        <v>37</v>
      </c>
    </row>
    <row r="45" ht="14.25">
      <c r="B45" t="s">
        <v>8</v>
      </c>
    </row>
    <row r="46" spans="2:11" ht="14.25">
      <c r="B46" s="12" t="str">
        <f>B17</f>
        <v>Division 1</v>
      </c>
      <c r="C46" s="11">
        <f>C17/C4</f>
        <v>0.1</v>
      </c>
      <c r="D46" s="11">
        <f aca="true" t="shared" si="11" ref="D46:K46">D17/D4</f>
        <v>0.1</v>
      </c>
      <c r="E46" s="11">
        <f t="shared" si="11"/>
        <v>0.1</v>
      </c>
      <c r="F46" s="11">
        <f t="shared" si="11"/>
        <v>0.1</v>
      </c>
      <c r="G46" s="11">
        <f t="shared" si="11"/>
        <v>0.09999999999999988</v>
      </c>
      <c r="H46" s="11">
        <f t="shared" si="11"/>
        <v>0.09999999999999991</v>
      </c>
      <c r="I46" s="11">
        <f t="shared" si="11"/>
        <v>0.10000000000000003</v>
      </c>
      <c r="J46" s="11">
        <f t="shared" si="11"/>
        <v>0.09999999999999994</v>
      </c>
      <c r="K46" s="11">
        <f t="shared" si="11"/>
        <v>0.10000000000000005</v>
      </c>
    </row>
    <row r="47" spans="2:11" ht="14.25">
      <c r="B47" s="12" t="str">
        <f>B18</f>
        <v>Division 2</v>
      </c>
      <c r="C47" s="11">
        <f>C18/C5</f>
        <v>0.12</v>
      </c>
      <c r="D47" s="11">
        <f aca="true" t="shared" si="12" ref="D47:K47">D18/D5</f>
        <v>0.12</v>
      </c>
      <c r="E47" s="11">
        <f t="shared" si="12"/>
        <v>0.12</v>
      </c>
      <c r="F47" s="11">
        <f t="shared" si="12"/>
        <v>0.12000000000000004</v>
      </c>
      <c r="G47" s="11">
        <f t="shared" si="12"/>
        <v>0.12000000000000006</v>
      </c>
      <c r="H47" s="11">
        <f t="shared" si="12"/>
        <v>0.12000000000000005</v>
      </c>
      <c r="I47" s="11">
        <f t="shared" si="12"/>
        <v>0.12000000000000004</v>
      </c>
      <c r="J47" s="11">
        <f t="shared" si="12"/>
        <v>0.12</v>
      </c>
      <c r="K47" s="11">
        <f t="shared" si="12"/>
        <v>0.11999999999999998</v>
      </c>
    </row>
    <row r="48" spans="2:11" ht="14.25">
      <c r="B48" s="12" t="s">
        <v>49</v>
      </c>
      <c r="C48" s="11"/>
      <c r="D48" s="11"/>
      <c r="E48" s="11"/>
      <c r="F48" s="11">
        <f aca="true" t="shared" si="13" ref="F48:K48">IF(ISERROR(F19/F6),"",F19/F6)</f>
        <v>0.11133858267716532</v>
      </c>
      <c r="G48" s="11">
        <f t="shared" si="13"/>
        <v>0.11147664379012624</v>
      </c>
      <c r="H48" s="11">
        <f t="shared" si="13"/>
        <v>0.11161413182149157</v>
      </c>
      <c r="I48" s="11">
        <f t="shared" si="13"/>
        <v>0.1116141318214915</v>
      </c>
      <c r="J48" s="11">
        <f t="shared" si="13"/>
        <v>0.11161413182149135</v>
      </c>
      <c r="K48" s="11">
        <f t="shared" si="13"/>
        <v>0.1116141318214915</v>
      </c>
    </row>
    <row r="49" spans="2:11" ht="14.25">
      <c r="B49" t="s">
        <v>38</v>
      </c>
      <c r="C49" s="94">
        <f>C21/C7</f>
        <v>0.112</v>
      </c>
      <c r="D49" s="94">
        <f aca="true" t="shared" si="14" ref="D49:K49">D21/D7</f>
        <v>0.11166666666666666</v>
      </c>
      <c r="E49" s="94">
        <f t="shared" si="14"/>
        <v>0.1112</v>
      </c>
      <c r="F49" s="94">
        <f t="shared" si="14"/>
        <v>0.1224724409448819</v>
      </c>
      <c r="G49" s="94">
        <f t="shared" si="14"/>
        <v>0.1226243081691388</v>
      </c>
      <c r="H49" s="94">
        <f t="shared" si="14"/>
        <v>0.12277554500364063</v>
      </c>
      <c r="I49" s="94">
        <f t="shared" si="14"/>
        <v>0.12277554500364066</v>
      </c>
      <c r="J49" s="94">
        <f t="shared" si="14"/>
        <v>0.12277554500364057</v>
      </c>
      <c r="K49" s="94">
        <f t="shared" si="14"/>
        <v>0.12277554500364063</v>
      </c>
    </row>
    <row r="51" spans="2:11" ht="14.25">
      <c r="B51" t="s">
        <v>9</v>
      </c>
      <c r="C51" s="11">
        <f>C32/C7</f>
        <v>-0.013898650096073925</v>
      </c>
      <c r="D51" s="11">
        <f aca="true" t="shared" si="15" ref="D51:K51">D32/D7</f>
        <v>0.0015688288398340168</v>
      </c>
      <c r="E51" s="11">
        <f t="shared" si="15"/>
        <v>0.0025882462560694194</v>
      </c>
      <c r="F51" s="11">
        <f t="shared" si="15"/>
        <v>-0.005970538162655944</v>
      </c>
      <c r="G51" s="11">
        <f t="shared" si="15"/>
        <v>-0.0065271773791590855</v>
      </c>
      <c r="H51" s="11">
        <f t="shared" si="15"/>
        <v>-0.007081506026932916</v>
      </c>
      <c r="I51" s="11">
        <f t="shared" si="15"/>
        <v>-0.007081506026932893</v>
      </c>
      <c r="J51" s="11">
        <f t="shared" si="15"/>
        <v>-0.007081506026932969</v>
      </c>
      <c r="K51" s="11">
        <f t="shared" si="15"/>
        <v>-0.007081506026932893</v>
      </c>
    </row>
    <row r="53" spans="2:11" ht="14.25">
      <c r="B53" t="s">
        <v>47</v>
      </c>
      <c r="C53" s="11">
        <f>C40/C7</f>
        <v>-0.009034122562448052</v>
      </c>
      <c r="D53" s="11">
        <f aca="true" t="shared" si="16" ref="D53:K53">D40/D7</f>
        <v>0.001019738745892111</v>
      </c>
      <c r="E53" s="11">
        <f t="shared" si="16"/>
        <v>0.0016823600664451228</v>
      </c>
      <c r="F53" s="11">
        <f t="shared" si="16"/>
        <v>-0.0038808498057263637</v>
      </c>
      <c r="G53" s="11">
        <f t="shared" si="16"/>
        <v>-0.004242665296453406</v>
      </c>
      <c r="H53" s="11">
        <f t="shared" si="16"/>
        <v>-0.004602978917506395</v>
      </c>
      <c r="I53" s="11">
        <f t="shared" si="16"/>
        <v>-0.0046029789175063805</v>
      </c>
      <c r="J53" s="11">
        <f t="shared" si="16"/>
        <v>-0.00460297891750643</v>
      </c>
      <c r="K53" s="11">
        <f t="shared" si="16"/>
        <v>-0.0046029789175063805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cp:lastPrinted>2010-07-21T17:15:36Z</cp:lastPrinted>
  <dcterms:created xsi:type="dcterms:W3CDTF">2010-07-21T16:34:04Z</dcterms:created>
  <dcterms:modified xsi:type="dcterms:W3CDTF">2010-09-01T19:19:15Z</dcterms:modified>
  <cp:category/>
  <cp:version/>
  <cp:contentType/>
  <cp:contentStatus/>
</cp:coreProperties>
</file>