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740" windowHeight="11190" activeTab="0"/>
  </bookViews>
  <sheets>
    <sheet name="Main" sheetId="1" r:id="rId1"/>
    <sheet name="Main (2)" sheetId="2" r:id="rId2"/>
    <sheet name="Sheet3" sheetId="3" r:id="rId3"/>
  </sheets>
  <definedNames/>
  <calcPr fullCalcOnLoad="1" iterate="1" iterateCount="100" iterateDelta="0.01"/>
</workbook>
</file>

<file path=xl/sharedStrings.xml><?xml version="1.0" encoding="utf-8"?>
<sst xmlns="http://schemas.openxmlformats.org/spreadsheetml/2006/main" count="158" uniqueCount="73">
  <si>
    <t>Revenue</t>
  </si>
  <si>
    <t>Gross Profit</t>
  </si>
  <si>
    <t>Operating Profit</t>
  </si>
  <si>
    <t>Taxes</t>
  </si>
  <si>
    <t>Net Income</t>
  </si>
  <si>
    <t>Income Statement</t>
  </si>
  <si>
    <t>Balance Sheet</t>
  </si>
  <si>
    <t>Accounts Receivable</t>
  </si>
  <si>
    <t>Inventory</t>
  </si>
  <si>
    <t>Current Assets</t>
  </si>
  <si>
    <t>Property, Plant, and Equipment</t>
  </si>
  <si>
    <t>Accumulated Depreciation</t>
  </si>
  <si>
    <t>Property, Plant, and Equipment, Net</t>
  </si>
  <si>
    <t>Total Assets</t>
  </si>
  <si>
    <t>Accounts Payable</t>
  </si>
  <si>
    <t>Other</t>
  </si>
  <si>
    <t>Current Liabilities</t>
  </si>
  <si>
    <t>Inputs:</t>
  </si>
  <si>
    <t>Growth Rate</t>
  </si>
  <si>
    <t>Gross Margin</t>
  </si>
  <si>
    <t>SG&amp;A as a % of revenue</t>
  </si>
  <si>
    <t>Debt and Long Term Liabilities</t>
  </si>
  <si>
    <t>Total Liabilities and Equity</t>
  </si>
  <si>
    <t>Total Liabilities</t>
  </si>
  <si>
    <t>Cash Flow</t>
  </si>
  <si>
    <t>Changes in working capital</t>
  </si>
  <si>
    <t>Cash</t>
  </si>
  <si>
    <t>Total Operating Cash Flow</t>
  </si>
  <si>
    <t>Operating Cash Flow:</t>
  </si>
  <si>
    <t>Investing Cash Flow:</t>
  </si>
  <si>
    <t>Purchases of PP&amp;E (Capital Expenditures)</t>
  </si>
  <si>
    <t>(Payments To) / Borrowings From Bank</t>
  </si>
  <si>
    <t>Financing Cash Flow:</t>
  </si>
  <si>
    <t>Sale of Stock</t>
  </si>
  <si>
    <t>Total Investing Cash Flow</t>
  </si>
  <si>
    <t>Total Financing Cash Flow</t>
  </si>
  <si>
    <t>Net Cash Flow</t>
  </si>
  <si>
    <t>Cash Beginning of Period</t>
  </si>
  <si>
    <t>Cash End of Period</t>
  </si>
  <si>
    <t>Depreciation of Overheads</t>
  </si>
  <si>
    <t>Total SG&amp;A</t>
  </si>
  <si>
    <t>Depreciation</t>
  </si>
  <si>
    <t xml:space="preserve">Shareholder's Equity </t>
  </si>
  <si>
    <t>Retained Earnings</t>
  </si>
  <si>
    <t>Total Equity</t>
  </si>
  <si>
    <t>2.  Sale to Bubba</t>
  </si>
  <si>
    <t>3.  Bubba Pays Early</t>
  </si>
  <si>
    <t>4.  The accountants show up</t>
  </si>
  <si>
    <t>5.  Multiple Activities</t>
  </si>
  <si>
    <t>Period:</t>
  </si>
  <si>
    <t>Depreciable life</t>
  </si>
  <si>
    <t>years</t>
  </si>
  <si>
    <t>Working Capital</t>
  </si>
  <si>
    <t>A/R</t>
  </si>
  <si>
    <t>A/P</t>
  </si>
  <si>
    <t>Days Sales Outstanding</t>
  </si>
  <si>
    <t>Days Cost Outstanding</t>
  </si>
  <si>
    <t>6.  Modeling the Hard Codes</t>
  </si>
  <si>
    <t>Debt Amoritzation</t>
  </si>
  <si>
    <t>Simple Example General Store</t>
  </si>
  <si>
    <t>1.  Start of Store / Basic Structure</t>
  </si>
  <si>
    <t>Accounts Receivable (A/R)</t>
  </si>
  <si>
    <t>Accounts Payable (A/P)</t>
  </si>
  <si>
    <t>Cost of Goods Sold (COGS)</t>
  </si>
  <si>
    <t>Selling, General, &amp; Adminstrative (SG&amp;A) Expenses</t>
  </si>
  <si>
    <t>8. Filling Across the simple model</t>
  </si>
  <si>
    <t>7. Adding interest</t>
  </si>
  <si>
    <t>Interest Income</t>
  </si>
  <si>
    <t>Earnings / Profit Before Tax (EBT)</t>
  </si>
  <si>
    <t>Interest (Expense)</t>
  </si>
  <si>
    <t>Interest Rate on Debt</t>
  </si>
  <si>
    <t>Interest Earnings on Cash</t>
  </si>
  <si>
    <t>Tax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</si>
</sst>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 indent="1"/>
    </xf>
    <xf numFmtId="38" fontId="0" fillId="0" borderId="0" xfId="0" applyNumberFormat="1" applyAlignment="1">
      <alignment/>
    </xf>
    <xf numFmtId="38" fontId="33" fillId="0" borderId="1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0" xfId="0" applyNumberFormat="1" applyBorder="1" applyAlignment="1">
      <alignment/>
    </xf>
    <xf numFmtId="0" fontId="0" fillId="0" borderId="0" xfId="0" applyAlignment="1">
      <alignment horizontal="left" indent="2"/>
    </xf>
    <xf numFmtId="38" fontId="33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38" fontId="0" fillId="33" borderId="0" xfId="0" applyNumberFormat="1" applyFill="1" applyAlignment="1">
      <alignment/>
    </xf>
    <xf numFmtId="0" fontId="0" fillId="0" borderId="0" xfId="0" applyAlignment="1">
      <alignment horizontal="left" indent="3"/>
    </xf>
    <xf numFmtId="0" fontId="0" fillId="33" borderId="0" xfId="0" applyFill="1" applyAlignment="1">
      <alignment horizontal="center" wrapText="1"/>
    </xf>
    <xf numFmtId="0" fontId="33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38" fontId="33" fillId="0" borderId="0" xfId="0" applyNumberFormat="1" applyFont="1" applyBorder="1" applyAlignment="1">
      <alignment/>
    </xf>
    <xf numFmtId="9" fontId="0" fillId="34" borderId="0" xfId="0" applyNumberFormat="1" applyFill="1" applyAlignment="1">
      <alignment/>
    </xf>
    <xf numFmtId="38" fontId="0" fillId="0" borderId="10" xfId="0" applyNumberFormat="1" applyFont="1" applyBorder="1" applyAlignment="1">
      <alignment/>
    </xf>
    <xf numFmtId="3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1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9" fontId="0" fillId="0" borderId="0" xfId="57" applyFont="1" applyAlignment="1">
      <alignment/>
    </xf>
    <xf numFmtId="38" fontId="33" fillId="0" borderId="0" xfId="0" applyNumberFormat="1" applyFont="1" applyAlignment="1">
      <alignment/>
    </xf>
    <xf numFmtId="9" fontId="0" fillId="0" borderId="0" xfId="57" applyFont="1" applyAlignment="1">
      <alignment/>
    </xf>
    <xf numFmtId="38" fontId="35" fillId="0" borderId="0" xfId="0" applyNumberFormat="1" applyFont="1" applyBorder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4.25"/>
  <cols>
    <col min="1" max="1" width="40.00390625" style="0" customWidth="1"/>
    <col min="2" max="2" width="5.50390625" style="0" customWidth="1"/>
    <col min="3" max="3" width="11.00390625" style="0" customWidth="1"/>
    <col min="6" max="6" width="11.00390625" style="0" customWidth="1"/>
    <col min="9" max="9" width="10.50390625" style="0" customWidth="1"/>
    <col min="10" max="10" width="11.50390625" style="0" customWidth="1"/>
  </cols>
  <sheetData>
    <row r="1" ht="15">
      <c r="A1" s="2" t="s">
        <v>59</v>
      </c>
    </row>
    <row r="2" ht="15">
      <c r="A2" s="2"/>
    </row>
    <row r="3" spans="1:10" ht="14.25">
      <c r="A3" t="s">
        <v>49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</row>
    <row r="4" spans="3:10" ht="57">
      <c r="C4" s="3" t="s">
        <v>60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57</v>
      </c>
      <c r="I4" s="3" t="s">
        <v>66</v>
      </c>
      <c r="J4" s="3" t="s">
        <v>65</v>
      </c>
    </row>
    <row r="5" spans="1:15" ht="14.25">
      <c r="A5" s="12"/>
      <c r="B5" s="12"/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" ht="15">
      <c r="A6" s="16" t="s">
        <v>5</v>
      </c>
      <c r="B6" s="16"/>
    </row>
    <row r="7" spans="1:15" ht="14.25">
      <c r="A7" s="1" t="s">
        <v>0</v>
      </c>
      <c r="B7" s="1"/>
      <c r="C7" s="21">
        <v>0</v>
      </c>
      <c r="D7" s="21">
        <v>500</v>
      </c>
      <c r="E7" s="21"/>
      <c r="F7" s="21"/>
      <c r="G7" s="21">
        <v>500</v>
      </c>
      <c r="H7" s="6">
        <f>G7*(1+$C$83)</f>
        <v>550</v>
      </c>
      <c r="I7" s="6">
        <f>H7*(1+$C$83)</f>
        <v>605</v>
      </c>
      <c r="J7" s="6">
        <f aca="true" t="shared" si="0" ref="J7:O7">I7*(1+$C$83)</f>
        <v>665.5</v>
      </c>
      <c r="K7" s="6">
        <f t="shared" si="0"/>
        <v>732.0500000000001</v>
      </c>
      <c r="L7" s="6">
        <f t="shared" si="0"/>
        <v>805.2550000000001</v>
      </c>
      <c r="M7" s="6">
        <f t="shared" si="0"/>
        <v>885.7805000000002</v>
      </c>
      <c r="N7" s="6">
        <f t="shared" si="0"/>
        <v>974.3585500000003</v>
      </c>
      <c r="O7" s="6">
        <f t="shared" si="0"/>
        <v>1071.7944050000003</v>
      </c>
    </row>
    <row r="8" spans="1:15" ht="14.25">
      <c r="A8" s="1" t="s">
        <v>63</v>
      </c>
      <c r="B8" s="1"/>
      <c r="C8" s="6">
        <f aca="true" t="shared" si="1" ref="C8:I8">C7*(1-$C$84)</f>
        <v>0</v>
      </c>
      <c r="D8" s="6">
        <f t="shared" si="1"/>
        <v>375</v>
      </c>
      <c r="E8" s="6">
        <f t="shared" si="1"/>
        <v>0</v>
      </c>
      <c r="F8" s="6">
        <f t="shared" si="1"/>
        <v>0</v>
      </c>
      <c r="G8" s="6">
        <f t="shared" si="1"/>
        <v>375</v>
      </c>
      <c r="H8" s="6">
        <f t="shared" si="1"/>
        <v>412.5</v>
      </c>
      <c r="I8" s="6">
        <f t="shared" si="1"/>
        <v>453.75</v>
      </c>
      <c r="J8" s="6">
        <f aca="true" t="shared" si="2" ref="J8:O8">J7*(1-$C$84)</f>
        <v>499.125</v>
      </c>
      <c r="K8" s="6">
        <f t="shared" si="2"/>
        <v>549.0375</v>
      </c>
      <c r="L8" s="6">
        <f t="shared" si="2"/>
        <v>603.9412500000001</v>
      </c>
      <c r="M8" s="6">
        <f t="shared" si="2"/>
        <v>664.3353750000001</v>
      </c>
      <c r="N8" s="6">
        <f t="shared" si="2"/>
        <v>730.7689125000002</v>
      </c>
      <c r="O8" s="6">
        <f t="shared" si="2"/>
        <v>803.8458037500002</v>
      </c>
    </row>
    <row r="9" spans="1:15" ht="15">
      <c r="A9" s="5" t="s">
        <v>1</v>
      </c>
      <c r="B9" s="5"/>
      <c r="C9" s="7">
        <f aca="true" t="shared" si="3" ref="C9:I9">C7-C8</f>
        <v>0</v>
      </c>
      <c r="D9" s="7">
        <f t="shared" si="3"/>
        <v>125</v>
      </c>
      <c r="E9" s="7">
        <f t="shared" si="3"/>
        <v>0</v>
      </c>
      <c r="F9" s="7">
        <f t="shared" si="3"/>
        <v>0</v>
      </c>
      <c r="G9" s="7">
        <f t="shared" si="3"/>
        <v>125</v>
      </c>
      <c r="H9" s="7">
        <f t="shared" si="3"/>
        <v>137.5</v>
      </c>
      <c r="I9" s="7">
        <f t="shared" si="3"/>
        <v>151.25</v>
      </c>
      <c r="J9" s="7">
        <f aca="true" t="shared" si="4" ref="J9:O9">J7-J8</f>
        <v>166.375</v>
      </c>
      <c r="K9" s="7">
        <f t="shared" si="4"/>
        <v>183.01250000000005</v>
      </c>
      <c r="L9" s="7">
        <f t="shared" si="4"/>
        <v>201.31375000000003</v>
      </c>
      <c r="M9" s="7">
        <f t="shared" si="4"/>
        <v>221.44512500000008</v>
      </c>
      <c r="N9" s="7">
        <f t="shared" si="4"/>
        <v>243.5896375000001</v>
      </c>
      <c r="O9" s="7">
        <f t="shared" si="4"/>
        <v>267.94860125000014</v>
      </c>
    </row>
    <row r="10" spans="1:15" ht="14.25">
      <c r="A10" s="1"/>
      <c r="B10" s="1"/>
      <c r="C10" s="6"/>
      <c r="D10" s="6"/>
      <c r="E10" s="6"/>
      <c r="F10" s="6"/>
      <c r="G10" s="26"/>
      <c r="H10" s="6"/>
      <c r="I10" s="28"/>
      <c r="J10" s="28"/>
      <c r="K10" s="28"/>
      <c r="L10" s="28"/>
      <c r="M10" s="6"/>
      <c r="N10" s="6"/>
      <c r="O10" s="6"/>
    </row>
    <row r="11" spans="1:15" ht="14.25">
      <c r="A11" s="10" t="s">
        <v>64</v>
      </c>
      <c r="B11" s="1"/>
      <c r="C11" s="8">
        <f aca="true" t="shared" si="5" ref="C11:H11">C7*$C$86</f>
        <v>0</v>
      </c>
      <c r="D11" s="8">
        <f t="shared" si="5"/>
        <v>75</v>
      </c>
      <c r="E11" s="8">
        <f t="shared" si="5"/>
        <v>0</v>
      </c>
      <c r="F11" s="8">
        <f t="shared" si="5"/>
        <v>0</v>
      </c>
      <c r="G11" s="8">
        <f t="shared" si="5"/>
        <v>75</v>
      </c>
      <c r="H11" s="8">
        <f t="shared" si="5"/>
        <v>82.5</v>
      </c>
      <c r="I11" s="8">
        <f aca="true" t="shared" si="6" ref="I11:O11">I7*$C$86</f>
        <v>90.75</v>
      </c>
      <c r="J11" s="8">
        <f t="shared" si="6"/>
        <v>99.825</v>
      </c>
      <c r="K11" s="8">
        <f t="shared" si="6"/>
        <v>109.8075</v>
      </c>
      <c r="L11" s="8">
        <f t="shared" si="6"/>
        <v>120.78825</v>
      </c>
      <c r="M11" s="8">
        <f t="shared" si="6"/>
        <v>132.86707500000003</v>
      </c>
      <c r="N11" s="8">
        <f t="shared" si="6"/>
        <v>146.15378250000003</v>
      </c>
      <c r="O11" s="8">
        <f t="shared" si="6"/>
        <v>160.76916075000005</v>
      </c>
    </row>
    <row r="12" spans="1:15" ht="14.25">
      <c r="A12" s="10" t="s">
        <v>39</v>
      </c>
      <c r="B12" s="1"/>
      <c r="C12" s="8">
        <v>0</v>
      </c>
      <c r="D12" s="8">
        <v>0</v>
      </c>
      <c r="E12" s="8">
        <v>0</v>
      </c>
      <c r="F12" s="24">
        <f>F32/$C$89/12</f>
        <v>8.333333333333334</v>
      </c>
      <c r="G12" s="23">
        <f>G32/$C$89/12</f>
        <v>8.333333333333334</v>
      </c>
      <c r="H12" s="23">
        <f>H32/$C$89/12</f>
        <v>8.333333333333334</v>
      </c>
      <c r="I12" s="23">
        <f aca="true" t="shared" si="7" ref="I12:O12">I32/$C$89/12</f>
        <v>8.333333333333334</v>
      </c>
      <c r="J12" s="23">
        <f t="shared" si="7"/>
        <v>8.333333333333334</v>
      </c>
      <c r="K12" s="23">
        <f t="shared" si="7"/>
        <v>8.333333333333334</v>
      </c>
      <c r="L12" s="23">
        <f t="shared" si="7"/>
        <v>8.333333333333334</v>
      </c>
      <c r="M12" s="23">
        <f t="shared" si="7"/>
        <v>8.333333333333334</v>
      </c>
      <c r="N12" s="23">
        <f t="shared" si="7"/>
        <v>8.333333333333334</v>
      </c>
      <c r="O12" s="23">
        <f t="shared" si="7"/>
        <v>8.333333333333334</v>
      </c>
    </row>
    <row r="13" spans="1:15" ht="14.25">
      <c r="A13" s="1" t="s">
        <v>40</v>
      </c>
      <c r="B13" s="1"/>
      <c r="C13" s="20">
        <f aca="true" t="shared" si="8" ref="C13:I13">SUM(C11:C12)</f>
        <v>0</v>
      </c>
      <c r="D13" s="20">
        <f t="shared" si="8"/>
        <v>75</v>
      </c>
      <c r="E13" s="20">
        <f t="shared" si="8"/>
        <v>0</v>
      </c>
      <c r="F13" s="20">
        <f t="shared" si="8"/>
        <v>8.333333333333334</v>
      </c>
      <c r="G13" s="20">
        <f t="shared" si="8"/>
        <v>83.33333333333333</v>
      </c>
      <c r="H13" s="20">
        <f t="shared" si="8"/>
        <v>90.83333333333333</v>
      </c>
      <c r="I13" s="20">
        <f t="shared" si="8"/>
        <v>99.08333333333333</v>
      </c>
      <c r="J13" s="20">
        <f aca="true" t="shared" si="9" ref="J13:O13">SUM(J11:J12)</f>
        <v>108.15833333333333</v>
      </c>
      <c r="K13" s="20">
        <f t="shared" si="9"/>
        <v>118.14083333333333</v>
      </c>
      <c r="L13" s="20">
        <f t="shared" si="9"/>
        <v>129.12158333333335</v>
      </c>
      <c r="M13" s="20">
        <f t="shared" si="9"/>
        <v>141.20040833333337</v>
      </c>
      <c r="N13" s="20">
        <f t="shared" si="9"/>
        <v>154.48711583333338</v>
      </c>
      <c r="O13" s="20">
        <f t="shared" si="9"/>
        <v>169.1024940833334</v>
      </c>
    </row>
    <row r="14" spans="1:15" ht="14.25">
      <c r="A14" s="1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5" t="s">
        <v>2</v>
      </c>
      <c r="B15" s="5"/>
      <c r="C15" s="27">
        <f aca="true" t="shared" si="10" ref="C15:H15">C9-C13</f>
        <v>0</v>
      </c>
      <c r="D15" s="27">
        <f t="shared" si="10"/>
        <v>50</v>
      </c>
      <c r="E15" s="27">
        <f t="shared" si="10"/>
        <v>0</v>
      </c>
      <c r="F15" s="27">
        <f t="shared" si="10"/>
        <v>-8.333333333333334</v>
      </c>
      <c r="G15" s="27">
        <f t="shared" si="10"/>
        <v>41.66666666666667</v>
      </c>
      <c r="H15" s="27">
        <f t="shared" si="10"/>
        <v>46.66666666666667</v>
      </c>
      <c r="I15" s="27">
        <f aca="true" t="shared" si="11" ref="I15:O15">I9-I13</f>
        <v>52.16666666666667</v>
      </c>
      <c r="J15" s="27">
        <f t="shared" si="11"/>
        <v>58.21666666666667</v>
      </c>
      <c r="K15" s="27">
        <f t="shared" si="11"/>
        <v>64.87166666666671</v>
      </c>
      <c r="L15" s="27">
        <f t="shared" si="11"/>
        <v>72.19216666666668</v>
      </c>
      <c r="M15" s="27">
        <f t="shared" si="11"/>
        <v>80.2447166666667</v>
      </c>
      <c r="N15" s="27">
        <f t="shared" si="11"/>
        <v>89.10252166666672</v>
      </c>
      <c r="O15" s="27">
        <f t="shared" si="11"/>
        <v>98.84610716666674</v>
      </c>
    </row>
    <row r="16" spans="1:15" ht="14.25">
      <c r="A16" s="1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1" t="s">
        <v>69</v>
      </c>
      <c r="B17" s="1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6">
        <f>-$C$97/12*AVERAGE(H42:I42)</f>
        <v>-32.5</v>
      </c>
      <c r="J17" s="6">
        <f aca="true" t="shared" si="12" ref="J17:O17">-$C$97/12*AVERAGE(I42:J42)</f>
        <v>-31.944444444444454</v>
      </c>
      <c r="K17" s="6">
        <f t="shared" si="12"/>
        <v>-31.388888888888896</v>
      </c>
      <c r="L17" s="6">
        <f t="shared" si="12"/>
        <v>-30.833333333333346</v>
      </c>
      <c r="M17" s="6">
        <f t="shared" si="12"/>
        <v>-30.27777777777779</v>
      </c>
      <c r="N17" s="6">
        <f t="shared" si="12"/>
        <v>-29.72222222222224</v>
      </c>
      <c r="O17" s="6">
        <f t="shared" si="12"/>
        <v>-29.166666666666682</v>
      </c>
    </row>
    <row r="18" spans="1:15" ht="14.25">
      <c r="A18" s="1" t="s">
        <v>67</v>
      </c>
      <c r="B18" s="1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6">
        <f>$C$98/12*AVERAGE(H27:I27)</f>
        <v>6.056454882710338</v>
      </c>
      <c r="J18" s="6">
        <f aca="true" t="shared" si="13" ref="J18:O18">$C$98/12*AVERAGE(I27:J27)</f>
        <v>5.78216288893775</v>
      </c>
      <c r="K18" s="6">
        <f t="shared" si="13"/>
        <v>5.488714988853852</v>
      </c>
      <c r="L18" s="6">
        <f t="shared" si="13"/>
        <v>5.174169973663748</v>
      </c>
      <c r="M18" s="6">
        <f t="shared" si="13"/>
        <v>4.836392499812782</v>
      </c>
      <c r="N18" s="6">
        <f t="shared" si="13"/>
        <v>4.4730336755030535</v>
      </c>
      <c r="O18" s="6">
        <f t="shared" si="13"/>
        <v>4.0815097058615555</v>
      </c>
    </row>
    <row r="19" spans="1:15" ht="14.25">
      <c r="A19" s="1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5" t="s">
        <v>68</v>
      </c>
      <c r="B20" s="5"/>
      <c r="C20" s="27">
        <f>C15+C17+C18</f>
        <v>0</v>
      </c>
      <c r="D20" s="27">
        <f aca="true" t="shared" si="14" ref="D20:I20">D15+D17+D18</f>
        <v>50</v>
      </c>
      <c r="E20" s="27">
        <f t="shared" si="14"/>
        <v>0</v>
      </c>
      <c r="F20" s="27">
        <f t="shared" si="14"/>
        <v>-8.333333333333334</v>
      </c>
      <c r="G20" s="27">
        <f t="shared" si="14"/>
        <v>41.66666666666667</v>
      </c>
      <c r="H20" s="27">
        <f t="shared" si="14"/>
        <v>46.66666666666667</v>
      </c>
      <c r="I20" s="27">
        <f t="shared" si="14"/>
        <v>25.72312154937701</v>
      </c>
      <c r="J20" s="27">
        <f aca="true" t="shared" si="15" ref="J20:O20">J15+J17+J18</f>
        <v>32.05438511115997</v>
      </c>
      <c r="K20" s="27">
        <f t="shared" si="15"/>
        <v>38.97149276663166</v>
      </c>
      <c r="L20" s="27">
        <f t="shared" si="15"/>
        <v>46.53300330699709</v>
      </c>
      <c r="M20" s="27">
        <f t="shared" si="15"/>
        <v>54.8033313887017</v>
      </c>
      <c r="N20" s="27">
        <f t="shared" si="15"/>
        <v>63.85333311994753</v>
      </c>
      <c r="O20" s="27">
        <f t="shared" si="15"/>
        <v>73.7609502058616</v>
      </c>
    </row>
    <row r="21" spans="1:15" ht="14.25">
      <c r="A21" s="1" t="s">
        <v>3</v>
      </c>
      <c r="B21" s="1"/>
      <c r="C21" s="6">
        <f>$C$87*C20</f>
        <v>0</v>
      </c>
      <c r="D21" s="6">
        <f aca="true" t="shared" si="16" ref="D21:O21">$C$87*D20</f>
        <v>17.5</v>
      </c>
      <c r="E21" s="6">
        <f t="shared" si="16"/>
        <v>0</v>
      </c>
      <c r="F21" s="6">
        <f t="shared" si="16"/>
        <v>-2.9166666666666665</v>
      </c>
      <c r="G21" s="6">
        <f t="shared" si="16"/>
        <v>14.583333333333334</v>
      </c>
      <c r="H21" s="6">
        <f t="shared" si="16"/>
        <v>16.333333333333336</v>
      </c>
      <c r="I21" s="6">
        <f t="shared" si="16"/>
        <v>9.003092542281953</v>
      </c>
      <c r="J21" s="6">
        <f t="shared" si="16"/>
        <v>11.219034788905988</v>
      </c>
      <c r="K21" s="6">
        <f t="shared" si="16"/>
        <v>13.640022468321082</v>
      </c>
      <c r="L21" s="6">
        <f t="shared" si="16"/>
        <v>16.28655115744898</v>
      </c>
      <c r="M21" s="6">
        <f t="shared" si="16"/>
        <v>19.181165986045595</v>
      </c>
      <c r="N21" s="6">
        <f t="shared" si="16"/>
        <v>22.348666591981633</v>
      </c>
      <c r="O21" s="6">
        <f t="shared" si="16"/>
        <v>25.81633257205156</v>
      </c>
    </row>
    <row r="22" spans="1:15" ht="14.25">
      <c r="A22" s="1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thickBot="1">
      <c r="A23" s="5" t="s">
        <v>4</v>
      </c>
      <c r="B23" s="5"/>
      <c r="C23" s="11">
        <f>C20-C21</f>
        <v>0</v>
      </c>
      <c r="D23" s="11">
        <f aca="true" t="shared" si="17" ref="D23:I23">D20-D21</f>
        <v>32.5</v>
      </c>
      <c r="E23" s="11">
        <f t="shared" si="17"/>
        <v>0</v>
      </c>
      <c r="F23" s="11">
        <f t="shared" si="17"/>
        <v>-5.416666666666668</v>
      </c>
      <c r="G23" s="11">
        <f t="shared" si="17"/>
        <v>27.083333333333336</v>
      </c>
      <c r="H23" s="11">
        <f t="shared" si="17"/>
        <v>30.333333333333336</v>
      </c>
      <c r="I23" s="11">
        <f t="shared" si="17"/>
        <v>16.720029007095057</v>
      </c>
      <c r="J23" s="11">
        <f aca="true" t="shared" si="18" ref="J23:O23">J20-J21</f>
        <v>20.83535032225398</v>
      </c>
      <c r="K23" s="11">
        <f t="shared" si="18"/>
        <v>25.33147029831058</v>
      </c>
      <c r="L23" s="11">
        <f t="shared" si="18"/>
        <v>30.24645214954811</v>
      </c>
      <c r="M23" s="11">
        <f t="shared" si="18"/>
        <v>35.62216540265611</v>
      </c>
      <c r="N23" s="11">
        <f t="shared" si="18"/>
        <v>41.504666527965895</v>
      </c>
      <c r="O23" s="11">
        <f t="shared" si="18"/>
        <v>47.94461763381004</v>
      </c>
    </row>
    <row r="24" spans="1:15" ht="15" thickTop="1">
      <c r="A24" s="12"/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</row>
    <row r="25" spans="1:7" ht="15">
      <c r="A25" s="16" t="s">
        <v>6</v>
      </c>
      <c r="B25" s="16"/>
      <c r="C25" s="6"/>
      <c r="D25" s="6"/>
      <c r="E25" s="6"/>
      <c r="F25" s="6"/>
      <c r="G25" s="6"/>
    </row>
    <row r="26" spans="3:7" ht="14.25">
      <c r="C26" s="6"/>
      <c r="D26" s="6"/>
      <c r="E26" s="6"/>
      <c r="F26" s="6"/>
      <c r="G26" s="6"/>
    </row>
    <row r="27" spans="1:15" ht="14.25">
      <c r="A27" s="10" t="s">
        <v>26</v>
      </c>
      <c r="B27" s="10"/>
      <c r="C27" s="6">
        <f aca="true" t="shared" si="19" ref="C27:H27">C77</f>
        <v>0</v>
      </c>
      <c r="D27" s="6">
        <f t="shared" si="19"/>
        <v>-92.5</v>
      </c>
      <c r="E27" s="6">
        <f t="shared" si="19"/>
        <v>407.5</v>
      </c>
      <c r="F27" s="6">
        <f t="shared" si="19"/>
        <v>410.4166666666667</v>
      </c>
      <c r="G27" s="6">
        <f t="shared" si="19"/>
        <v>570.8333333333334</v>
      </c>
      <c r="H27" s="6">
        <f t="shared" si="19"/>
        <v>7426.851598173515</v>
      </c>
      <c r="I27" s="6">
        <f aca="true" t="shared" si="20" ref="I27:O27">I77</f>
        <v>7108.640120331295</v>
      </c>
      <c r="J27" s="6">
        <f t="shared" si="20"/>
        <v>6768.550813119303</v>
      </c>
      <c r="K27" s="6">
        <f t="shared" si="20"/>
        <v>6404.3651601299425</v>
      </c>
      <c r="L27" s="6">
        <f t="shared" si="20"/>
        <v>6013.642776663052</v>
      </c>
      <c r="M27" s="6">
        <f t="shared" si="20"/>
        <v>5593.699222887626</v>
      </c>
      <c r="N27" s="6">
        <f t="shared" si="20"/>
        <v>5141.581598319701</v>
      </c>
      <c r="O27" s="6">
        <f t="shared" si="20"/>
        <v>4654.041695748032</v>
      </c>
    </row>
    <row r="28" spans="1:15" ht="14.25">
      <c r="A28" s="10" t="s">
        <v>61</v>
      </c>
      <c r="B28" s="10"/>
      <c r="C28" s="21">
        <v>0</v>
      </c>
      <c r="D28" s="21">
        <v>500</v>
      </c>
      <c r="E28" s="21">
        <v>0</v>
      </c>
      <c r="F28" s="21">
        <v>0</v>
      </c>
      <c r="G28" s="21">
        <v>250</v>
      </c>
      <c r="H28" s="25">
        <f>H7*12/365*$C$92</f>
        <v>361.64383561643837</v>
      </c>
      <c r="I28" s="25">
        <f>I7*12/365*$C$92</f>
        <v>397.8082191780822</v>
      </c>
      <c r="J28" s="25">
        <f aca="true" t="shared" si="21" ref="J28:O28">J7*12/365*$C$92</f>
        <v>437.58904109589037</v>
      </c>
      <c r="K28" s="25">
        <f t="shared" si="21"/>
        <v>481.3479452054795</v>
      </c>
      <c r="L28" s="25">
        <f t="shared" si="21"/>
        <v>529.4827397260275</v>
      </c>
      <c r="M28" s="25">
        <f t="shared" si="21"/>
        <v>582.4310136986303</v>
      </c>
      <c r="N28" s="25">
        <f t="shared" si="21"/>
        <v>640.6741150684933</v>
      </c>
      <c r="O28" s="25">
        <f t="shared" si="21"/>
        <v>704.7415265753426</v>
      </c>
    </row>
    <row r="29" spans="1:15" ht="14.25">
      <c r="A29" s="10" t="s">
        <v>8</v>
      </c>
      <c r="B29" s="10"/>
      <c r="C29" s="21">
        <v>10000</v>
      </c>
      <c r="D29" s="21">
        <f>C29-D8</f>
        <v>9625</v>
      </c>
      <c r="E29" s="21">
        <f>D29</f>
        <v>9625</v>
      </c>
      <c r="F29" s="21">
        <f>E29</f>
        <v>9625</v>
      </c>
      <c r="G29" s="21">
        <f>F29-G8+300</f>
        <v>9550</v>
      </c>
      <c r="H29" s="25">
        <f>H8*12/365*$C$94</f>
        <v>2441.095890410959</v>
      </c>
      <c r="I29" s="25">
        <f>I8*12/365*$C$94</f>
        <v>2685.205479452055</v>
      </c>
      <c r="J29" s="25">
        <f aca="true" t="shared" si="22" ref="J29:O29">J8*12/365*$C$94</f>
        <v>2953.7260273972606</v>
      </c>
      <c r="K29" s="25">
        <f t="shared" si="22"/>
        <v>3249.0986301369862</v>
      </c>
      <c r="L29" s="25">
        <f t="shared" si="22"/>
        <v>3574.0084931506854</v>
      </c>
      <c r="M29" s="25">
        <f t="shared" si="22"/>
        <v>3931.409342465754</v>
      </c>
      <c r="N29" s="25">
        <f t="shared" si="22"/>
        <v>4324.55027671233</v>
      </c>
      <c r="O29" s="25">
        <f t="shared" si="22"/>
        <v>4757.005304383562</v>
      </c>
    </row>
    <row r="30" spans="1:15" ht="14.25">
      <c r="A30" s="1" t="s">
        <v>9</v>
      </c>
      <c r="B30" s="1"/>
      <c r="C30" s="9">
        <f aca="true" t="shared" si="23" ref="C30:I30">SUM(C27:C29)</f>
        <v>10000</v>
      </c>
      <c r="D30" s="9">
        <f t="shared" si="23"/>
        <v>10032.5</v>
      </c>
      <c r="E30" s="9">
        <f t="shared" si="23"/>
        <v>10032.5</v>
      </c>
      <c r="F30" s="9">
        <f t="shared" si="23"/>
        <v>10035.416666666666</v>
      </c>
      <c r="G30" s="9">
        <f t="shared" si="23"/>
        <v>10370.833333333334</v>
      </c>
      <c r="H30" s="9">
        <f t="shared" si="23"/>
        <v>10229.591324200912</v>
      </c>
      <c r="I30" s="9">
        <f t="shared" si="23"/>
        <v>10191.653818961433</v>
      </c>
      <c r="J30" s="9">
        <f aca="true" t="shared" si="24" ref="J30:O30">SUM(J27:J29)</f>
        <v>10159.865881612453</v>
      </c>
      <c r="K30" s="9">
        <f t="shared" si="24"/>
        <v>10134.811735472409</v>
      </c>
      <c r="L30" s="9">
        <f t="shared" si="24"/>
        <v>10117.134009539765</v>
      </c>
      <c r="M30" s="9">
        <f t="shared" si="24"/>
        <v>10107.53957905201</v>
      </c>
      <c r="N30" s="9">
        <f t="shared" si="24"/>
        <v>10106.805990100524</v>
      </c>
      <c r="O30" s="9">
        <f t="shared" si="24"/>
        <v>10115.788526706936</v>
      </c>
    </row>
    <row r="31" spans="1:15" ht="14.25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10" t="s">
        <v>10</v>
      </c>
      <c r="B32" s="10"/>
      <c r="C32" s="6">
        <f aca="true" t="shared" si="25" ref="C32:H32">B32-C66</f>
        <v>500</v>
      </c>
      <c r="D32" s="6">
        <f t="shared" si="25"/>
        <v>500</v>
      </c>
      <c r="E32" s="6">
        <f t="shared" si="25"/>
        <v>500</v>
      </c>
      <c r="F32" s="6">
        <f t="shared" si="25"/>
        <v>500</v>
      </c>
      <c r="G32" s="6">
        <f t="shared" si="25"/>
        <v>500</v>
      </c>
      <c r="H32" s="6">
        <f t="shared" si="25"/>
        <v>500</v>
      </c>
      <c r="I32" s="6">
        <f aca="true" t="shared" si="26" ref="I32:O32">H32-I66</f>
        <v>500</v>
      </c>
      <c r="J32" s="6">
        <f t="shared" si="26"/>
        <v>500</v>
      </c>
      <c r="K32" s="6">
        <f t="shared" si="26"/>
        <v>500</v>
      </c>
      <c r="L32" s="6">
        <f t="shared" si="26"/>
        <v>500</v>
      </c>
      <c r="M32" s="6">
        <f t="shared" si="26"/>
        <v>500</v>
      </c>
      <c r="N32" s="6">
        <f t="shared" si="26"/>
        <v>500</v>
      </c>
      <c r="O32" s="6">
        <f t="shared" si="26"/>
        <v>500</v>
      </c>
    </row>
    <row r="33" spans="1:15" ht="14.25">
      <c r="A33" s="10" t="s">
        <v>11</v>
      </c>
      <c r="B33" s="10"/>
      <c r="C33" s="6">
        <f aca="true" t="shared" si="27" ref="C33:H33">B33+C12</f>
        <v>0</v>
      </c>
      <c r="D33" s="6">
        <f t="shared" si="27"/>
        <v>0</v>
      </c>
      <c r="E33" s="6">
        <f t="shared" si="27"/>
        <v>0</v>
      </c>
      <c r="F33" s="6">
        <f t="shared" si="27"/>
        <v>8.333333333333334</v>
      </c>
      <c r="G33" s="6">
        <f t="shared" si="27"/>
        <v>16.666666666666668</v>
      </c>
      <c r="H33" s="6">
        <f t="shared" si="27"/>
        <v>25</v>
      </c>
      <c r="I33" s="6">
        <f aca="true" t="shared" si="28" ref="I33:O33">H33+I12</f>
        <v>33.333333333333336</v>
      </c>
      <c r="J33" s="6">
        <f t="shared" si="28"/>
        <v>41.66666666666667</v>
      </c>
      <c r="K33" s="6">
        <f t="shared" si="28"/>
        <v>50.00000000000001</v>
      </c>
      <c r="L33" s="6">
        <f t="shared" si="28"/>
        <v>58.33333333333334</v>
      </c>
      <c r="M33" s="6">
        <f t="shared" si="28"/>
        <v>66.66666666666667</v>
      </c>
      <c r="N33" s="6">
        <f t="shared" si="28"/>
        <v>75</v>
      </c>
      <c r="O33" s="6">
        <f t="shared" si="28"/>
        <v>83.33333333333333</v>
      </c>
    </row>
    <row r="34" spans="1:15" ht="14.25">
      <c r="A34" s="1" t="s">
        <v>12</v>
      </c>
      <c r="B34" s="1"/>
      <c r="C34" s="9">
        <f aca="true" t="shared" si="29" ref="C34:I34">C32-C33</f>
        <v>500</v>
      </c>
      <c r="D34" s="9">
        <f t="shared" si="29"/>
        <v>500</v>
      </c>
      <c r="E34" s="9">
        <f t="shared" si="29"/>
        <v>500</v>
      </c>
      <c r="F34" s="9">
        <f t="shared" si="29"/>
        <v>491.6666666666667</v>
      </c>
      <c r="G34" s="9">
        <f t="shared" si="29"/>
        <v>483.3333333333333</v>
      </c>
      <c r="H34" s="9">
        <f t="shared" si="29"/>
        <v>475</v>
      </c>
      <c r="I34" s="9">
        <f t="shared" si="29"/>
        <v>466.6666666666667</v>
      </c>
      <c r="J34" s="9">
        <f aca="true" t="shared" si="30" ref="J34:O34">J32-J33</f>
        <v>458.3333333333333</v>
      </c>
      <c r="K34" s="9">
        <f t="shared" si="30"/>
        <v>450</v>
      </c>
      <c r="L34" s="9">
        <f t="shared" si="30"/>
        <v>441.66666666666663</v>
      </c>
      <c r="M34" s="9">
        <f t="shared" si="30"/>
        <v>433.3333333333333</v>
      </c>
      <c r="N34" s="9">
        <f t="shared" si="30"/>
        <v>425</v>
      </c>
      <c r="O34" s="9">
        <f t="shared" si="30"/>
        <v>416.6666666666667</v>
      </c>
    </row>
    <row r="35" spans="1:15" ht="14.25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thickBot="1">
      <c r="A36" s="5" t="s">
        <v>13</v>
      </c>
      <c r="B36" s="5"/>
      <c r="C36" s="11">
        <f aca="true" t="shared" si="31" ref="C36:H36">C34+C30</f>
        <v>10500</v>
      </c>
      <c r="D36" s="11">
        <f t="shared" si="31"/>
        <v>10532.5</v>
      </c>
      <c r="E36" s="11">
        <f t="shared" si="31"/>
        <v>10532.5</v>
      </c>
      <c r="F36" s="11">
        <f t="shared" si="31"/>
        <v>10527.083333333332</v>
      </c>
      <c r="G36" s="11">
        <f t="shared" si="31"/>
        <v>10854.166666666668</v>
      </c>
      <c r="H36" s="11">
        <f t="shared" si="31"/>
        <v>10704.591324200912</v>
      </c>
      <c r="I36" s="11">
        <f aca="true" t="shared" si="32" ref="I36:O36">I34+I30</f>
        <v>10658.320485628099</v>
      </c>
      <c r="J36" s="11">
        <f t="shared" si="32"/>
        <v>10618.199214945787</v>
      </c>
      <c r="K36" s="11">
        <f t="shared" si="32"/>
        <v>10584.811735472409</v>
      </c>
      <c r="L36" s="11">
        <f t="shared" si="32"/>
        <v>10558.80067620643</v>
      </c>
      <c r="M36" s="11">
        <f t="shared" si="32"/>
        <v>10540.872912385345</v>
      </c>
      <c r="N36" s="11">
        <f t="shared" si="32"/>
        <v>10531.805990100524</v>
      </c>
      <c r="O36" s="11">
        <f t="shared" si="32"/>
        <v>10532.455193373602</v>
      </c>
    </row>
    <row r="37" spans="1:15" ht="15" thickTop="1">
      <c r="A37" s="1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10" t="s">
        <v>62</v>
      </c>
      <c r="B38" s="10"/>
      <c r="C38" s="21">
        <v>0</v>
      </c>
      <c r="D38" s="21">
        <v>0</v>
      </c>
      <c r="E38" s="21">
        <v>0</v>
      </c>
      <c r="F38" s="21">
        <v>0</v>
      </c>
      <c r="G38" s="21">
        <v>300</v>
      </c>
      <c r="H38" s="25">
        <f>H8*12/365*$C$93</f>
        <v>203.42465753424656</v>
      </c>
      <c r="I38" s="25">
        <f>I8*12/365*$C$93</f>
        <v>223.76712328767124</v>
      </c>
      <c r="J38" s="25">
        <f aca="true" t="shared" si="33" ref="J38:O38">J8*12/365*$C$93</f>
        <v>246.14383561643837</v>
      </c>
      <c r="K38" s="25">
        <f t="shared" si="33"/>
        <v>270.7582191780822</v>
      </c>
      <c r="L38" s="25">
        <f t="shared" si="33"/>
        <v>297.8340410958905</v>
      </c>
      <c r="M38" s="25">
        <f t="shared" si="33"/>
        <v>327.6174452054795</v>
      </c>
      <c r="N38" s="25">
        <f t="shared" si="33"/>
        <v>360.3791897260275</v>
      </c>
      <c r="O38" s="25">
        <f t="shared" si="33"/>
        <v>396.41710869863016</v>
      </c>
    </row>
    <row r="39" spans="1:15" ht="14.25">
      <c r="A39" s="10" t="s">
        <v>15</v>
      </c>
      <c r="B39" s="10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4.25">
      <c r="A40" s="1" t="s">
        <v>16</v>
      </c>
      <c r="B40" s="1"/>
      <c r="C40" s="9">
        <f aca="true" t="shared" si="34" ref="C40:I40">SUM(C38:C39)</f>
        <v>0</v>
      </c>
      <c r="D40" s="9">
        <f t="shared" si="34"/>
        <v>0</v>
      </c>
      <c r="E40" s="9">
        <f t="shared" si="34"/>
        <v>0</v>
      </c>
      <c r="F40" s="9">
        <f t="shared" si="34"/>
        <v>0</v>
      </c>
      <c r="G40" s="9">
        <f t="shared" si="34"/>
        <v>300</v>
      </c>
      <c r="H40" s="9">
        <f t="shared" si="34"/>
        <v>203.42465753424656</v>
      </c>
      <c r="I40" s="9">
        <f t="shared" si="34"/>
        <v>223.76712328767124</v>
      </c>
      <c r="J40" s="9">
        <f aca="true" t="shared" si="35" ref="J40:O40">SUM(J38:J39)</f>
        <v>246.14383561643837</v>
      </c>
      <c r="K40" s="9">
        <f t="shared" si="35"/>
        <v>270.7582191780822</v>
      </c>
      <c r="L40" s="9">
        <f t="shared" si="35"/>
        <v>297.8340410958905</v>
      </c>
      <c r="M40" s="9">
        <f t="shared" si="35"/>
        <v>327.6174452054795</v>
      </c>
      <c r="N40" s="9">
        <f t="shared" si="35"/>
        <v>360.3791897260275</v>
      </c>
      <c r="O40" s="9">
        <f t="shared" si="35"/>
        <v>396.41710869863016</v>
      </c>
    </row>
    <row r="41" spans="1:15" ht="14.25">
      <c r="A41" s="1"/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1" t="s">
        <v>21</v>
      </c>
      <c r="B42" s="1"/>
      <c r="C42" s="6">
        <f aca="true" t="shared" si="36" ref="C42:H42">B42+C70</f>
        <v>5000</v>
      </c>
      <c r="D42" s="6">
        <f t="shared" si="36"/>
        <v>5000</v>
      </c>
      <c r="E42" s="6">
        <f t="shared" si="36"/>
        <v>5000</v>
      </c>
      <c r="F42" s="6">
        <f t="shared" si="36"/>
        <v>5000</v>
      </c>
      <c r="G42" s="6">
        <f t="shared" si="36"/>
        <v>5000</v>
      </c>
      <c r="H42" s="6">
        <f t="shared" si="36"/>
        <v>4916.666666666667</v>
      </c>
      <c r="I42" s="6">
        <f aca="true" t="shared" si="37" ref="I42:O42">H42+I70</f>
        <v>4833.333333333334</v>
      </c>
      <c r="J42" s="6">
        <f t="shared" si="37"/>
        <v>4750.000000000001</v>
      </c>
      <c r="K42" s="6">
        <f t="shared" si="37"/>
        <v>4666.666666666668</v>
      </c>
      <c r="L42" s="6">
        <f t="shared" si="37"/>
        <v>4583.333333333335</v>
      </c>
      <c r="M42" s="6">
        <f t="shared" si="37"/>
        <v>4500.000000000002</v>
      </c>
      <c r="N42" s="6">
        <f t="shared" si="37"/>
        <v>4416.666666666669</v>
      </c>
      <c r="O42" s="6">
        <f t="shared" si="37"/>
        <v>4333.333333333336</v>
      </c>
    </row>
    <row r="43" spans="1:2" ht="14.25">
      <c r="A43" s="1"/>
      <c r="B43" s="1"/>
    </row>
    <row r="44" spans="1:15" ht="14.25">
      <c r="A44" s="1" t="s">
        <v>23</v>
      </c>
      <c r="B44" s="1"/>
      <c r="C44" s="6">
        <f aca="true" t="shared" si="38" ref="C44:H44">C42+C40</f>
        <v>5000</v>
      </c>
      <c r="D44" s="6">
        <f t="shared" si="38"/>
        <v>5000</v>
      </c>
      <c r="E44" s="6">
        <f t="shared" si="38"/>
        <v>5000</v>
      </c>
      <c r="F44" s="6">
        <f t="shared" si="38"/>
        <v>5000</v>
      </c>
      <c r="G44" s="6">
        <f t="shared" si="38"/>
        <v>5300</v>
      </c>
      <c r="H44" s="6">
        <f t="shared" si="38"/>
        <v>5120.091324200914</v>
      </c>
      <c r="I44" s="6">
        <f aca="true" t="shared" si="39" ref="I44:O44">I42+I40</f>
        <v>5057.100456621005</v>
      </c>
      <c r="J44" s="6">
        <f t="shared" si="39"/>
        <v>4996.143835616439</v>
      </c>
      <c r="K44" s="6">
        <f t="shared" si="39"/>
        <v>4937.42488584475</v>
      </c>
      <c r="L44" s="6">
        <f t="shared" si="39"/>
        <v>4881.167374429226</v>
      </c>
      <c r="M44" s="6">
        <f t="shared" si="39"/>
        <v>4827.617445205481</v>
      </c>
      <c r="N44" s="6">
        <f t="shared" si="39"/>
        <v>4777.045856392696</v>
      </c>
      <c r="O44" s="6">
        <f t="shared" si="39"/>
        <v>4729.750442031966</v>
      </c>
    </row>
    <row r="45" spans="1:2" ht="14.25">
      <c r="A45" s="1"/>
      <c r="B45" s="1"/>
    </row>
    <row r="46" spans="1:15" ht="14.25">
      <c r="A46" s="10" t="s">
        <v>42</v>
      </c>
      <c r="B46" s="1"/>
      <c r="C46" s="6">
        <f aca="true" t="shared" si="40" ref="C46:H46">B46+C71</f>
        <v>5500</v>
      </c>
      <c r="D46" s="6">
        <f t="shared" si="40"/>
        <v>5500</v>
      </c>
      <c r="E46" s="6">
        <f t="shared" si="40"/>
        <v>5500</v>
      </c>
      <c r="F46" s="6">
        <f t="shared" si="40"/>
        <v>5500</v>
      </c>
      <c r="G46" s="6">
        <f t="shared" si="40"/>
        <v>5500</v>
      </c>
      <c r="H46" s="6">
        <f t="shared" si="40"/>
        <v>5500</v>
      </c>
      <c r="I46" s="6">
        <f aca="true" t="shared" si="41" ref="I46:O46">H46+I71</f>
        <v>5500</v>
      </c>
      <c r="J46" s="6">
        <f t="shared" si="41"/>
        <v>5500</v>
      </c>
      <c r="K46" s="6">
        <f t="shared" si="41"/>
        <v>5500</v>
      </c>
      <c r="L46" s="6">
        <f t="shared" si="41"/>
        <v>5500</v>
      </c>
      <c r="M46" s="6">
        <f t="shared" si="41"/>
        <v>5500</v>
      </c>
      <c r="N46" s="6">
        <f t="shared" si="41"/>
        <v>5500</v>
      </c>
      <c r="O46" s="6">
        <f t="shared" si="41"/>
        <v>5500</v>
      </c>
    </row>
    <row r="47" spans="1:15" ht="14.25">
      <c r="A47" s="10" t="s">
        <v>43</v>
      </c>
      <c r="B47" s="1"/>
      <c r="C47" s="6">
        <f aca="true" t="shared" si="42" ref="C47:H47">B47+C23</f>
        <v>0</v>
      </c>
      <c r="D47" s="6">
        <f t="shared" si="42"/>
        <v>32.5</v>
      </c>
      <c r="E47" s="6">
        <f t="shared" si="42"/>
        <v>32.5</v>
      </c>
      <c r="F47" s="6">
        <f t="shared" si="42"/>
        <v>27.083333333333332</v>
      </c>
      <c r="G47" s="6">
        <f t="shared" si="42"/>
        <v>54.16666666666667</v>
      </c>
      <c r="H47" s="6">
        <f t="shared" si="42"/>
        <v>84.5</v>
      </c>
      <c r="I47" s="6">
        <f aca="true" t="shared" si="43" ref="I47:O47">H47+I23</f>
        <v>101.22002900709506</v>
      </c>
      <c r="J47" s="6">
        <f t="shared" si="43"/>
        <v>122.05537932934905</v>
      </c>
      <c r="K47" s="6">
        <f t="shared" si="43"/>
        <v>147.38684962765964</v>
      </c>
      <c r="L47" s="6">
        <f t="shared" si="43"/>
        <v>177.63330177720775</v>
      </c>
      <c r="M47" s="6">
        <f t="shared" si="43"/>
        <v>213.25546717986384</v>
      </c>
      <c r="N47" s="6">
        <f t="shared" si="43"/>
        <v>254.76013370782974</v>
      </c>
      <c r="O47" s="6">
        <f t="shared" si="43"/>
        <v>302.7047513416398</v>
      </c>
    </row>
    <row r="48" spans="1:15" ht="14.25">
      <c r="A48" s="1" t="s">
        <v>44</v>
      </c>
      <c r="B48" s="1"/>
      <c r="C48" s="9">
        <f aca="true" t="shared" si="44" ref="C48:I48">SUM(C46:C47)</f>
        <v>5500</v>
      </c>
      <c r="D48" s="9">
        <f t="shared" si="44"/>
        <v>5532.5</v>
      </c>
      <c r="E48" s="9">
        <f t="shared" si="44"/>
        <v>5532.5</v>
      </c>
      <c r="F48" s="9">
        <f t="shared" si="44"/>
        <v>5527.083333333333</v>
      </c>
      <c r="G48" s="9">
        <f t="shared" si="44"/>
        <v>5554.166666666667</v>
      </c>
      <c r="H48" s="9">
        <f t="shared" si="44"/>
        <v>5584.5</v>
      </c>
      <c r="I48" s="9">
        <f t="shared" si="44"/>
        <v>5601.220029007095</v>
      </c>
      <c r="J48" s="9">
        <f aca="true" t="shared" si="45" ref="J48:O48">SUM(J46:J47)</f>
        <v>5622.055379329349</v>
      </c>
      <c r="K48" s="9">
        <f t="shared" si="45"/>
        <v>5647.38684962766</v>
      </c>
      <c r="L48" s="9">
        <f t="shared" si="45"/>
        <v>5677.633301777208</v>
      </c>
      <c r="M48" s="9">
        <f t="shared" si="45"/>
        <v>5713.255467179863</v>
      </c>
      <c r="N48" s="9">
        <f t="shared" si="45"/>
        <v>5754.7601337078295</v>
      </c>
      <c r="O48" s="9">
        <f t="shared" si="45"/>
        <v>5802.70475134164</v>
      </c>
    </row>
    <row r="49" spans="1:2" ht="14.25">
      <c r="A49" s="1"/>
      <c r="B49" s="1"/>
    </row>
    <row r="50" spans="1:15" ht="15.75" thickBot="1">
      <c r="A50" s="5" t="s">
        <v>22</v>
      </c>
      <c r="B50" s="5"/>
      <c r="C50" s="11">
        <f aca="true" t="shared" si="46" ref="C50:H50">C48+C44</f>
        <v>10500</v>
      </c>
      <c r="D50" s="11">
        <f t="shared" si="46"/>
        <v>10532.5</v>
      </c>
      <c r="E50" s="11">
        <f t="shared" si="46"/>
        <v>10532.5</v>
      </c>
      <c r="F50" s="11">
        <f t="shared" si="46"/>
        <v>10527.083333333332</v>
      </c>
      <c r="G50" s="11">
        <f t="shared" si="46"/>
        <v>10854.166666666668</v>
      </c>
      <c r="H50" s="11">
        <f t="shared" si="46"/>
        <v>10704.591324200914</v>
      </c>
      <c r="I50" s="11">
        <f aca="true" t="shared" si="47" ref="I50:O50">I48+I44</f>
        <v>10658.3204856281</v>
      </c>
      <c r="J50" s="11">
        <f t="shared" si="47"/>
        <v>10618.199214945787</v>
      </c>
      <c r="K50" s="11">
        <f t="shared" si="47"/>
        <v>10584.811735472409</v>
      </c>
      <c r="L50" s="11">
        <f t="shared" si="47"/>
        <v>10558.800676206432</v>
      </c>
      <c r="M50" s="11">
        <f t="shared" si="47"/>
        <v>10540.872912385345</v>
      </c>
      <c r="N50" s="11">
        <f t="shared" si="47"/>
        <v>10531.805990100525</v>
      </c>
      <c r="O50" s="11">
        <f t="shared" si="47"/>
        <v>10532.455193373606</v>
      </c>
    </row>
    <row r="51" spans="1:15" ht="15.75" thickTop="1">
      <c r="A51" s="5"/>
      <c r="B51" s="5"/>
      <c r="C51" s="29">
        <f>IF(ABS(C50-C36)&gt;0.01,"ERR"&amp;C36-C50,"")</f>
      </c>
      <c r="D51" s="29">
        <f aca="true" t="shared" si="48" ref="D51:O51">IF(ABS(D50-D36)&gt;0.01,"ERR"&amp;D36-D50,"")</f>
      </c>
      <c r="E51" s="29">
        <f t="shared" si="48"/>
      </c>
      <c r="F51" s="29">
        <f t="shared" si="48"/>
      </c>
      <c r="G51" s="29">
        <f t="shared" si="48"/>
      </c>
      <c r="H51" s="29">
        <f t="shared" si="48"/>
      </c>
      <c r="I51" s="29">
        <f t="shared" si="48"/>
      </c>
      <c r="J51" s="29">
        <f t="shared" si="48"/>
      </c>
      <c r="K51" s="29">
        <f t="shared" si="48"/>
      </c>
      <c r="L51" s="29">
        <f t="shared" si="48"/>
      </c>
      <c r="M51" s="29">
        <f t="shared" si="48"/>
      </c>
      <c r="N51" s="29">
        <f t="shared" si="48"/>
      </c>
      <c r="O51" s="29">
        <f t="shared" si="48"/>
      </c>
    </row>
    <row r="52" spans="1:15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4" ht="15">
      <c r="A53" s="2" t="s">
        <v>24</v>
      </c>
      <c r="B53" s="2"/>
      <c r="D53" s="6"/>
    </row>
    <row r="55" spans="1:2" ht="14.25">
      <c r="A55" s="1" t="s">
        <v>28</v>
      </c>
      <c r="B55" s="1"/>
    </row>
    <row r="56" spans="1:15" ht="14.25">
      <c r="A56" s="10" t="s">
        <v>4</v>
      </c>
      <c r="B56" s="10"/>
      <c r="C56" s="6">
        <f aca="true" t="shared" si="49" ref="C56:H56">C23</f>
        <v>0</v>
      </c>
      <c r="D56" s="6">
        <f t="shared" si="49"/>
        <v>32.5</v>
      </c>
      <c r="E56" s="6">
        <f t="shared" si="49"/>
        <v>0</v>
      </c>
      <c r="F56" s="6">
        <f t="shared" si="49"/>
        <v>-5.416666666666668</v>
      </c>
      <c r="G56" s="6">
        <f t="shared" si="49"/>
        <v>27.083333333333336</v>
      </c>
      <c r="H56" s="6">
        <f t="shared" si="49"/>
        <v>30.333333333333336</v>
      </c>
      <c r="I56" s="6">
        <f aca="true" t="shared" si="50" ref="I56:O56">I23</f>
        <v>16.720029007095057</v>
      </c>
      <c r="J56" s="6">
        <f t="shared" si="50"/>
        <v>20.83535032225398</v>
      </c>
      <c r="K56" s="6">
        <f t="shared" si="50"/>
        <v>25.33147029831058</v>
      </c>
      <c r="L56" s="6">
        <f t="shared" si="50"/>
        <v>30.24645214954811</v>
      </c>
      <c r="M56" s="6">
        <f t="shared" si="50"/>
        <v>35.62216540265611</v>
      </c>
      <c r="N56" s="6">
        <f t="shared" si="50"/>
        <v>41.504666527965895</v>
      </c>
      <c r="O56" s="6">
        <f t="shared" si="50"/>
        <v>47.94461763381004</v>
      </c>
    </row>
    <row r="57" spans="1:15" ht="14.25">
      <c r="A57" s="10" t="s">
        <v>41</v>
      </c>
      <c r="B57" s="10"/>
      <c r="C57" s="6">
        <f aca="true" t="shared" si="51" ref="C57:H57">C12</f>
        <v>0</v>
      </c>
      <c r="D57" s="6">
        <f t="shared" si="51"/>
        <v>0</v>
      </c>
      <c r="E57" s="6">
        <f t="shared" si="51"/>
        <v>0</v>
      </c>
      <c r="F57" s="6">
        <f t="shared" si="51"/>
        <v>8.333333333333334</v>
      </c>
      <c r="G57" s="6">
        <f t="shared" si="51"/>
        <v>8.333333333333334</v>
      </c>
      <c r="H57" s="6">
        <f t="shared" si="51"/>
        <v>8.333333333333334</v>
      </c>
      <c r="I57" s="6">
        <f aca="true" t="shared" si="52" ref="I57:O57">I12</f>
        <v>8.333333333333334</v>
      </c>
      <c r="J57" s="6">
        <f t="shared" si="52"/>
        <v>8.333333333333334</v>
      </c>
      <c r="K57" s="6">
        <f t="shared" si="52"/>
        <v>8.333333333333334</v>
      </c>
      <c r="L57" s="6">
        <f t="shared" si="52"/>
        <v>8.333333333333334</v>
      </c>
      <c r="M57" s="6">
        <f t="shared" si="52"/>
        <v>8.333333333333334</v>
      </c>
      <c r="N57" s="6">
        <f t="shared" si="52"/>
        <v>8.333333333333334</v>
      </c>
      <c r="O57" s="6">
        <f t="shared" si="52"/>
        <v>8.333333333333334</v>
      </c>
    </row>
    <row r="58" spans="1:2" ht="14.25">
      <c r="A58" s="10" t="s">
        <v>25</v>
      </c>
      <c r="B58" s="10"/>
    </row>
    <row r="59" spans="1:15" ht="14.25">
      <c r="A59" s="14" t="s">
        <v>7</v>
      </c>
      <c r="B59" s="14"/>
      <c r="C59" s="6">
        <f aca="true" t="shared" si="53" ref="C59:H60">B28-C28</f>
        <v>0</v>
      </c>
      <c r="D59" s="6">
        <f t="shared" si="53"/>
        <v>-500</v>
      </c>
      <c r="E59" s="6">
        <f t="shared" si="53"/>
        <v>500</v>
      </c>
      <c r="F59" s="6">
        <f t="shared" si="53"/>
        <v>0</v>
      </c>
      <c r="G59" s="6">
        <f t="shared" si="53"/>
        <v>-250</v>
      </c>
      <c r="H59" s="6">
        <f t="shared" si="53"/>
        <v>-111.64383561643837</v>
      </c>
      <c r="I59" s="6">
        <f aca="true" t="shared" si="54" ref="I59:O59">H28-I28</f>
        <v>-36.16438356164383</v>
      </c>
      <c r="J59" s="6">
        <f t="shared" si="54"/>
        <v>-39.78082191780817</v>
      </c>
      <c r="K59" s="6">
        <f t="shared" si="54"/>
        <v>-43.75890410958914</v>
      </c>
      <c r="L59" s="6">
        <f t="shared" si="54"/>
        <v>-48.134794520547985</v>
      </c>
      <c r="M59" s="6">
        <f t="shared" si="54"/>
        <v>-52.948273972602806</v>
      </c>
      <c r="N59" s="6">
        <f t="shared" si="54"/>
        <v>-58.243101369862984</v>
      </c>
      <c r="O59" s="6">
        <f t="shared" si="54"/>
        <v>-64.06741150684934</v>
      </c>
    </row>
    <row r="60" spans="1:15" ht="14.25">
      <c r="A60" s="14" t="s">
        <v>8</v>
      </c>
      <c r="B60" s="14"/>
      <c r="C60" s="6">
        <f t="shared" si="53"/>
        <v>-10000</v>
      </c>
      <c r="D60" s="6">
        <f t="shared" si="53"/>
        <v>375</v>
      </c>
      <c r="E60" s="6">
        <f t="shared" si="53"/>
        <v>0</v>
      </c>
      <c r="F60" s="6">
        <f t="shared" si="53"/>
        <v>0</v>
      </c>
      <c r="G60" s="6">
        <f t="shared" si="53"/>
        <v>75</v>
      </c>
      <c r="H60" s="6">
        <f t="shared" si="53"/>
        <v>7108.904109589041</v>
      </c>
      <c r="I60" s="6">
        <f aca="true" t="shared" si="55" ref="I60:O60">H29-I29</f>
        <v>-244.10958904109611</v>
      </c>
      <c r="J60" s="6">
        <f t="shared" si="55"/>
        <v>-268.52054794520564</v>
      </c>
      <c r="K60" s="6">
        <f t="shared" si="55"/>
        <v>-295.3726027397256</v>
      </c>
      <c r="L60" s="6">
        <f t="shared" si="55"/>
        <v>-324.9098630136991</v>
      </c>
      <c r="M60" s="6">
        <f t="shared" si="55"/>
        <v>-357.4008493150686</v>
      </c>
      <c r="N60" s="6">
        <f t="shared" si="55"/>
        <v>-393.14093424657585</v>
      </c>
      <c r="O60" s="6">
        <f t="shared" si="55"/>
        <v>-432.45502767123253</v>
      </c>
    </row>
    <row r="61" spans="1:15" ht="14.25">
      <c r="A61" s="14" t="s">
        <v>14</v>
      </c>
      <c r="B61" s="14"/>
      <c r="C61" s="6">
        <f aca="true" t="shared" si="56" ref="C61:H62">C38-B38</f>
        <v>0</v>
      </c>
      <c r="D61" s="6">
        <f t="shared" si="56"/>
        <v>0</v>
      </c>
      <c r="E61" s="6">
        <f t="shared" si="56"/>
        <v>0</v>
      </c>
      <c r="F61" s="6">
        <f t="shared" si="56"/>
        <v>0</v>
      </c>
      <c r="G61" s="6">
        <f t="shared" si="56"/>
        <v>300</v>
      </c>
      <c r="H61" s="6">
        <f t="shared" si="56"/>
        <v>-96.57534246575344</v>
      </c>
      <c r="I61" s="6">
        <f aca="true" t="shared" si="57" ref="I61:O61">I38-H38</f>
        <v>20.342465753424676</v>
      </c>
      <c r="J61" s="6">
        <f t="shared" si="57"/>
        <v>22.376712328767127</v>
      </c>
      <c r="K61" s="6">
        <f t="shared" si="57"/>
        <v>24.61438356164382</v>
      </c>
      <c r="L61" s="6">
        <f t="shared" si="57"/>
        <v>27.075821917808298</v>
      </c>
      <c r="M61" s="6">
        <f t="shared" si="57"/>
        <v>29.783404109589014</v>
      </c>
      <c r="N61" s="6">
        <f t="shared" si="57"/>
        <v>32.76174452054801</v>
      </c>
      <c r="O61" s="6">
        <f t="shared" si="57"/>
        <v>36.037918972602654</v>
      </c>
    </row>
    <row r="62" spans="1:15" ht="14.25">
      <c r="A62" s="14" t="s">
        <v>15</v>
      </c>
      <c r="B62" s="14"/>
      <c r="C62" s="6">
        <f t="shared" si="56"/>
        <v>0</v>
      </c>
      <c r="D62" s="6">
        <f t="shared" si="56"/>
        <v>0</v>
      </c>
      <c r="E62" s="6">
        <f t="shared" si="56"/>
        <v>0</v>
      </c>
      <c r="F62" s="6">
        <f t="shared" si="56"/>
        <v>0</v>
      </c>
      <c r="G62" s="6">
        <f t="shared" si="56"/>
        <v>0</v>
      </c>
      <c r="H62" s="6">
        <f t="shared" si="56"/>
        <v>0</v>
      </c>
      <c r="I62" s="6">
        <f aca="true" t="shared" si="58" ref="I62:O62">I39-H39</f>
        <v>0</v>
      </c>
      <c r="J62" s="6">
        <f t="shared" si="58"/>
        <v>0</v>
      </c>
      <c r="K62" s="6">
        <f t="shared" si="58"/>
        <v>0</v>
      </c>
      <c r="L62" s="6">
        <f t="shared" si="58"/>
        <v>0</v>
      </c>
      <c r="M62" s="6">
        <f t="shared" si="58"/>
        <v>0</v>
      </c>
      <c r="N62" s="6">
        <f t="shared" si="58"/>
        <v>0</v>
      </c>
      <c r="O62" s="6">
        <f t="shared" si="58"/>
        <v>0</v>
      </c>
    </row>
    <row r="63" spans="1:15" ht="14.25">
      <c r="A63" s="10" t="s">
        <v>27</v>
      </c>
      <c r="B63" s="10"/>
      <c r="C63" s="9">
        <f aca="true" t="shared" si="59" ref="C63:I63">SUM(C56:C62)</f>
        <v>-10000</v>
      </c>
      <c r="D63" s="9">
        <f t="shared" si="59"/>
        <v>-92.5</v>
      </c>
      <c r="E63" s="9">
        <f t="shared" si="59"/>
        <v>500</v>
      </c>
      <c r="F63" s="9">
        <f t="shared" si="59"/>
        <v>2.916666666666666</v>
      </c>
      <c r="G63" s="9">
        <f t="shared" si="59"/>
        <v>160.41666666666669</v>
      </c>
      <c r="H63" s="9">
        <f t="shared" si="59"/>
        <v>6939.351598173515</v>
      </c>
      <c r="I63" s="9">
        <f t="shared" si="59"/>
        <v>-234.87814450888686</v>
      </c>
      <c r="J63" s="9">
        <f aca="true" t="shared" si="60" ref="J63:O63">SUM(J56:J62)</f>
        <v>-256.75597387865935</v>
      </c>
      <c r="K63" s="9">
        <f t="shared" si="60"/>
        <v>-280.852319656027</v>
      </c>
      <c r="L63" s="9">
        <f t="shared" si="60"/>
        <v>-307.38905013355736</v>
      </c>
      <c r="M63" s="9">
        <f t="shared" si="60"/>
        <v>-336.61022044209295</v>
      </c>
      <c r="N63" s="9">
        <f t="shared" si="60"/>
        <v>-368.7842912345916</v>
      </c>
      <c r="O63" s="9">
        <f t="shared" si="60"/>
        <v>-404.2065692383358</v>
      </c>
    </row>
    <row r="65" spans="1:2" ht="14.25">
      <c r="A65" s="1" t="s">
        <v>29</v>
      </c>
      <c r="B65" s="1"/>
    </row>
    <row r="66" spans="1:15" ht="14.25">
      <c r="A66" s="10" t="s">
        <v>30</v>
      </c>
      <c r="B66" s="10"/>
      <c r="C66" s="21">
        <v>-500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ht="14.25">
      <c r="A67" s="1" t="s">
        <v>34</v>
      </c>
      <c r="B67" s="1"/>
      <c r="C67" s="9">
        <f aca="true" t="shared" si="61" ref="C67:I67">SUM(C66:C66)</f>
        <v>-500</v>
      </c>
      <c r="D67" s="9">
        <f t="shared" si="61"/>
        <v>0</v>
      </c>
      <c r="E67" s="9">
        <f t="shared" si="61"/>
        <v>0</v>
      </c>
      <c r="F67" s="9">
        <f t="shared" si="61"/>
        <v>0</v>
      </c>
      <c r="G67" s="9">
        <f t="shared" si="61"/>
        <v>0</v>
      </c>
      <c r="H67" s="9">
        <f t="shared" si="61"/>
        <v>0</v>
      </c>
      <c r="I67" s="9">
        <f t="shared" si="61"/>
        <v>0</v>
      </c>
      <c r="J67" s="9">
        <f aca="true" t="shared" si="62" ref="J67:O67">SUM(J66:J66)</f>
        <v>0</v>
      </c>
      <c r="K67" s="9">
        <f t="shared" si="62"/>
        <v>0</v>
      </c>
      <c r="L67" s="9">
        <f t="shared" si="62"/>
        <v>0</v>
      </c>
      <c r="M67" s="9">
        <f t="shared" si="62"/>
        <v>0</v>
      </c>
      <c r="N67" s="9">
        <f t="shared" si="62"/>
        <v>0</v>
      </c>
      <c r="O67" s="9">
        <f t="shared" si="62"/>
        <v>0</v>
      </c>
    </row>
    <row r="68" spans="3:15" ht="14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1" t="s">
        <v>32</v>
      </c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10" t="s">
        <v>31</v>
      </c>
      <c r="B70" s="10"/>
      <c r="C70" s="21">
        <v>5000</v>
      </c>
      <c r="D70" s="21">
        <v>0</v>
      </c>
      <c r="E70" s="21">
        <v>0</v>
      </c>
      <c r="F70" s="21">
        <v>0</v>
      </c>
      <c r="G70" s="21">
        <v>0</v>
      </c>
      <c r="H70" s="25">
        <f>-$C$70/$C$96/12</f>
        <v>-83.33333333333333</v>
      </c>
      <c r="I70" s="25">
        <f>-$C$70/$C$96/12</f>
        <v>-83.33333333333333</v>
      </c>
      <c r="J70" s="25">
        <f aca="true" t="shared" si="63" ref="J70:O70">-$C$70/$C$96/12</f>
        <v>-83.33333333333333</v>
      </c>
      <c r="K70" s="25">
        <f t="shared" si="63"/>
        <v>-83.33333333333333</v>
      </c>
      <c r="L70" s="25">
        <f t="shared" si="63"/>
        <v>-83.33333333333333</v>
      </c>
      <c r="M70" s="25">
        <f t="shared" si="63"/>
        <v>-83.33333333333333</v>
      </c>
      <c r="N70" s="25">
        <f t="shared" si="63"/>
        <v>-83.33333333333333</v>
      </c>
      <c r="O70" s="25">
        <f t="shared" si="63"/>
        <v>-83.33333333333333</v>
      </c>
    </row>
    <row r="71" spans="1:15" ht="14.25">
      <c r="A71" s="10" t="s">
        <v>33</v>
      </c>
      <c r="B71" s="10"/>
      <c r="C71" s="21">
        <v>5500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ht="14.25">
      <c r="A72" s="1" t="s">
        <v>35</v>
      </c>
      <c r="B72" s="1"/>
      <c r="C72" s="9">
        <f aca="true" t="shared" si="64" ref="C72:I72">SUM(C70:C71)</f>
        <v>10500</v>
      </c>
      <c r="D72" s="9">
        <f t="shared" si="64"/>
        <v>0</v>
      </c>
      <c r="E72" s="9">
        <f t="shared" si="64"/>
        <v>0</v>
      </c>
      <c r="F72" s="9">
        <f t="shared" si="64"/>
        <v>0</v>
      </c>
      <c r="G72" s="9">
        <f t="shared" si="64"/>
        <v>0</v>
      </c>
      <c r="H72" s="9">
        <f t="shared" si="64"/>
        <v>-83.33333333333333</v>
      </c>
      <c r="I72" s="9">
        <f t="shared" si="64"/>
        <v>-83.33333333333333</v>
      </c>
      <c r="J72" s="9">
        <f aca="true" t="shared" si="65" ref="J72:O72">SUM(J70:J71)</f>
        <v>-83.33333333333333</v>
      </c>
      <c r="K72" s="9">
        <f t="shared" si="65"/>
        <v>-83.33333333333333</v>
      </c>
      <c r="L72" s="9">
        <f t="shared" si="65"/>
        <v>-83.33333333333333</v>
      </c>
      <c r="M72" s="9">
        <f t="shared" si="65"/>
        <v>-83.33333333333333</v>
      </c>
      <c r="N72" s="9">
        <f t="shared" si="65"/>
        <v>-83.33333333333333</v>
      </c>
      <c r="O72" s="9">
        <f t="shared" si="65"/>
        <v>-83.33333333333333</v>
      </c>
    </row>
    <row r="73" spans="1:15" ht="14.25">
      <c r="A73" s="1"/>
      <c r="B73" s="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5">
      <c r="A74" s="5" t="s">
        <v>36</v>
      </c>
      <c r="B74" s="1"/>
      <c r="C74" s="18">
        <f aca="true" t="shared" si="66" ref="C74:H74">C63+C67+C72</f>
        <v>0</v>
      </c>
      <c r="D74" s="18">
        <f t="shared" si="66"/>
        <v>-92.5</v>
      </c>
      <c r="E74" s="18">
        <f t="shared" si="66"/>
        <v>500</v>
      </c>
      <c r="F74" s="18">
        <f t="shared" si="66"/>
        <v>2.916666666666666</v>
      </c>
      <c r="G74" s="18">
        <f t="shared" si="66"/>
        <v>160.41666666666669</v>
      </c>
      <c r="H74" s="18">
        <f t="shared" si="66"/>
        <v>6856.018264840182</v>
      </c>
      <c r="I74" s="18">
        <f aca="true" t="shared" si="67" ref="I74:O74">I63+I67+I72</f>
        <v>-318.2114778422202</v>
      </c>
      <c r="J74" s="18">
        <f t="shared" si="67"/>
        <v>-340.08930721199266</v>
      </c>
      <c r="K74" s="18">
        <f t="shared" si="67"/>
        <v>-364.18565298936034</v>
      </c>
      <c r="L74" s="18">
        <f t="shared" si="67"/>
        <v>-390.7223834668907</v>
      </c>
      <c r="M74" s="18">
        <f t="shared" si="67"/>
        <v>-419.94355377542627</v>
      </c>
      <c r="N74" s="18">
        <f t="shared" si="67"/>
        <v>-452.1176245679249</v>
      </c>
      <c r="O74" s="18">
        <f t="shared" si="67"/>
        <v>-487.53990257166913</v>
      </c>
    </row>
    <row r="75" spans="1:15" ht="14.25">
      <c r="A75" s="1"/>
      <c r="B75" s="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4.25">
      <c r="A76" s="1" t="s">
        <v>37</v>
      </c>
      <c r="B76" s="1"/>
      <c r="C76" s="17">
        <f aca="true" t="shared" si="68" ref="C76:H76">B27</f>
        <v>0</v>
      </c>
      <c r="D76" s="17">
        <f t="shared" si="68"/>
        <v>0</v>
      </c>
      <c r="E76" s="17">
        <f t="shared" si="68"/>
        <v>-92.5</v>
      </c>
      <c r="F76" s="17">
        <f t="shared" si="68"/>
        <v>407.5</v>
      </c>
      <c r="G76" s="17">
        <f t="shared" si="68"/>
        <v>410.4166666666667</v>
      </c>
      <c r="H76" s="17">
        <f t="shared" si="68"/>
        <v>570.8333333333334</v>
      </c>
      <c r="I76" s="17">
        <f aca="true" t="shared" si="69" ref="I76:O76">H27</f>
        <v>7426.851598173515</v>
      </c>
      <c r="J76" s="17">
        <f t="shared" si="69"/>
        <v>7108.640120331295</v>
      </c>
      <c r="K76" s="17">
        <f t="shared" si="69"/>
        <v>6768.550813119303</v>
      </c>
      <c r="L76" s="17">
        <f t="shared" si="69"/>
        <v>6404.3651601299425</v>
      </c>
      <c r="M76" s="17">
        <f t="shared" si="69"/>
        <v>6013.642776663052</v>
      </c>
      <c r="N76" s="17">
        <f t="shared" si="69"/>
        <v>5593.699222887626</v>
      </c>
      <c r="O76" s="17">
        <f t="shared" si="69"/>
        <v>5141.581598319701</v>
      </c>
    </row>
    <row r="77" spans="1:15" ht="14.25">
      <c r="A77" s="1" t="s">
        <v>38</v>
      </c>
      <c r="B77" s="1"/>
      <c r="C77" s="17">
        <f aca="true" t="shared" si="70" ref="C77:I77">C76+C74</f>
        <v>0</v>
      </c>
      <c r="D77" s="17">
        <f t="shared" si="70"/>
        <v>-92.5</v>
      </c>
      <c r="E77" s="17">
        <f t="shared" si="70"/>
        <v>407.5</v>
      </c>
      <c r="F77" s="17">
        <f t="shared" si="70"/>
        <v>410.4166666666667</v>
      </c>
      <c r="G77" s="17">
        <f t="shared" si="70"/>
        <v>570.8333333333334</v>
      </c>
      <c r="H77" s="17">
        <f t="shared" si="70"/>
        <v>7426.851598173515</v>
      </c>
      <c r="I77" s="17">
        <f t="shared" si="70"/>
        <v>7108.640120331295</v>
      </c>
      <c r="J77" s="17">
        <f aca="true" t="shared" si="71" ref="J77:O77">J76+J74</f>
        <v>6768.550813119303</v>
      </c>
      <c r="K77" s="17">
        <f t="shared" si="71"/>
        <v>6404.3651601299425</v>
      </c>
      <c r="L77" s="17">
        <f t="shared" si="71"/>
        <v>6013.642776663052</v>
      </c>
      <c r="M77" s="17">
        <f t="shared" si="71"/>
        <v>5593.699222887626</v>
      </c>
      <c r="N77" s="17">
        <f t="shared" si="71"/>
        <v>5141.581598319701</v>
      </c>
      <c r="O77" s="17">
        <f t="shared" si="71"/>
        <v>4654.041695748032</v>
      </c>
    </row>
    <row r="78" spans="1:15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82" ht="14.25">
      <c r="A82" t="s">
        <v>17</v>
      </c>
    </row>
    <row r="83" spans="1:3" ht="14.25">
      <c r="A83" s="1" t="s">
        <v>18</v>
      </c>
      <c r="B83" s="1"/>
      <c r="C83" s="19">
        <v>0.1</v>
      </c>
    </row>
    <row r="84" spans="1:3" ht="14.25">
      <c r="A84" s="1" t="s">
        <v>19</v>
      </c>
      <c r="B84" s="1"/>
      <c r="C84" s="19">
        <v>0.25</v>
      </c>
    </row>
    <row r="86" spans="1:3" ht="14.25">
      <c r="A86" s="1" t="s">
        <v>20</v>
      </c>
      <c r="B86" s="1"/>
      <c r="C86" s="19">
        <v>0.15</v>
      </c>
    </row>
    <row r="87" spans="1:3" ht="14.25">
      <c r="A87" s="1" t="s">
        <v>72</v>
      </c>
      <c r="B87" s="1"/>
      <c r="C87" s="19">
        <v>0.35</v>
      </c>
    </row>
    <row r="89" spans="1:4" ht="14.25">
      <c r="A89" s="1" t="s">
        <v>50</v>
      </c>
      <c r="C89" s="21">
        <v>5</v>
      </c>
      <c r="D89" t="s">
        <v>51</v>
      </c>
    </row>
    <row r="91" ht="14.25">
      <c r="A91" s="1" t="s">
        <v>52</v>
      </c>
    </row>
    <row r="92" spans="1:4" ht="14.25">
      <c r="A92" s="10" t="s">
        <v>53</v>
      </c>
      <c r="C92" s="22">
        <v>20</v>
      </c>
      <c r="D92" t="s">
        <v>55</v>
      </c>
    </row>
    <row r="93" spans="1:4" ht="14.25">
      <c r="A93" s="10" t="s">
        <v>54</v>
      </c>
      <c r="C93" s="22">
        <v>15</v>
      </c>
      <c r="D93" t="s">
        <v>56</v>
      </c>
    </row>
    <row r="94" spans="1:4" ht="14.25">
      <c r="A94" s="10" t="s">
        <v>8</v>
      </c>
      <c r="C94" s="22">
        <v>180</v>
      </c>
      <c r="D94" t="s">
        <v>55</v>
      </c>
    </row>
    <row r="96" spans="1:4" ht="14.25">
      <c r="A96" s="1" t="s">
        <v>58</v>
      </c>
      <c r="C96" s="22">
        <v>5</v>
      </c>
      <c r="D96" t="s">
        <v>51</v>
      </c>
    </row>
    <row r="97" spans="1:3" ht="14.25">
      <c r="A97" s="1" t="s">
        <v>70</v>
      </c>
      <c r="C97" s="19">
        <v>0.08</v>
      </c>
    </row>
    <row r="98" spans="1:3" ht="14.25">
      <c r="A98" s="1" t="s">
        <v>71</v>
      </c>
      <c r="C98" s="19">
        <v>0.01</v>
      </c>
    </row>
  </sheetData>
  <sheetProtection/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4.25"/>
  <cols>
    <col min="1" max="1" width="40.00390625" style="0" customWidth="1"/>
    <col min="2" max="2" width="5.50390625" style="0" customWidth="1"/>
    <col min="3" max="3" width="11.00390625" style="0" customWidth="1"/>
    <col min="6" max="6" width="11.00390625" style="0" customWidth="1"/>
    <col min="9" max="9" width="10.50390625" style="0" customWidth="1"/>
    <col min="10" max="10" width="11.50390625" style="0" customWidth="1"/>
  </cols>
  <sheetData>
    <row r="1" ht="15">
      <c r="A1" s="2" t="s">
        <v>59</v>
      </c>
    </row>
    <row r="2" ht="15">
      <c r="A2" s="2"/>
    </row>
    <row r="3" spans="1:10" ht="14.25">
      <c r="A3" t="s">
        <v>49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</row>
    <row r="4" spans="3:10" ht="57">
      <c r="C4" s="3" t="s">
        <v>60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57</v>
      </c>
      <c r="I4" s="3" t="s">
        <v>66</v>
      </c>
      <c r="J4" s="3" t="s">
        <v>65</v>
      </c>
    </row>
    <row r="5" spans="1:15" ht="14.25">
      <c r="A5" s="12"/>
      <c r="B5" s="12"/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" ht="15">
      <c r="A6" s="16" t="s">
        <v>5</v>
      </c>
      <c r="B6" s="16"/>
    </row>
    <row r="7" spans="1:15" ht="14.25">
      <c r="A7" s="1" t="s">
        <v>0</v>
      </c>
      <c r="B7" s="1"/>
      <c r="C7" s="21">
        <v>0</v>
      </c>
      <c r="D7" s="21">
        <v>500</v>
      </c>
      <c r="E7" s="21"/>
      <c r="F7" s="21"/>
      <c r="G7" s="21">
        <v>500</v>
      </c>
      <c r="H7" s="6">
        <f>G7*(1+$C$83)</f>
        <v>550</v>
      </c>
      <c r="I7" s="6">
        <f>H7*(1+$C$83)</f>
        <v>605</v>
      </c>
      <c r="J7" s="6">
        <f aca="true" t="shared" si="0" ref="J7:O7">I7*(1+$C$83)</f>
        <v>665.5</v>
      </c>
      <c r="K7" s="6">
        <f t="shared" si="0"/>
        <v>732.0500000000001</v>
      </c>
      <c r="L7" s="6">
        <f t="shared" si="0"/>
        <v>805.2550000000001</v>
      </c>
      <c r="M7" s="6">
        <f t="shared" si="0"/>
        <v>885.7805000000002</v>
      </c>
      <c r="N7" s="6">
        <f t="shared" si="0"/>
        <v>974.3585500000003</v>
      </c>
      <c r="O7" s="6">
        <f t="shared" si="0"/>
        <v>1071.7944050000003</v>
      </c>
    </row>
    <row r="8" spans="1:15" ht="14.25">
      <c r="A8" s="1" t="s">
        <v>63</v>
      </c>
      <c r="B8" s="1"/>
      <c r="C8" s="6">
        <f aca="true" t="shared" si="1" ref="C8:O8">C7*(1-$C$84)</f>
        <v>0</v>
      </c>
      <c r="D8" s="6">
        <f t="shared" si="1"/>
        <v>375</v>
      </c>
      <c r="E8" s="6">
        <f t="shared" si="1"/>
        <v>0</v>
      </c>
      <c r="F8" s="6">
        <f t="shared" si="1"/>
        <v>0</v>
      </c>
      <c r="G8" s="6">
        <f t="shared" si="1"/>
        <v>375</v>
      </c>
      <c r="H8" s="6">
        <f t="shared" si="1"/>
        <v>412.5</v>
      </c>
      <c r="I8" s="6">
        <f t="shared" si="1"/>
        <v>453.75</v>
      </c>
      <c r="J8" s="6">
        <f t="shared" si="1"/>
        <v>499.125</v>
      </c>
      <c r="K8" s="6">
        <f t="shared" si="1"/>
        <v>549.0375</v>
      </c>
      <c r="L8" s="6">
        <f t="shared" si="1"/>
        <v>603.9412500000001</v>
      </c>
      <c r="M8" s="6">
        <f t="shared" si="1"/>
        <v>664.3353750000001</v>
      </c>
      <c r="N8" s="6">
        <f t="shared" si="1"/>
        <v>730.7689125000002</v>
      </c>
      <c r="O8" s="6">
        <f t="shared" si="1"/>
        <v>803.8458037500002</v>
      </c>
    </row>
    <row r="9" spans="1:15" ht="15">
      <c r="A9" s="5" t="s">
        <v>1</v>
      </c>
      <c r="B9" s="5"/>
      <c r="C9" s="7">
        <f aca="true" t="shared" si="2" ref="C9:O9">C7-C8</f>
        <v>0</v>
      </c>
      <c r="D9" s="7">
        <f t="shared" si="2"/>
        <v>125</v>
      </c>
      <c r="E9" s="7">
        <f t="shared" si="2"/>
        <v>0</v>
      </c>
      <c r="F9" s="7">
        <f t="shared" si="2"/>
        <v>0</v>
      </c>
      <c r="G9" s="7">
        <f t="shared" si="2"/>
        <v>125</v>
      </c>
      <c r="H9" s="7">
        <f t="shared" si="2"/>
        <v>137.5</v>
      </c>
      <c r="I9" s="7">
        <f t="shared" si="2"/>
        <v>151.25</v>
      </c>
      <c r="J9" s="7">
        <f t="shared" si="2"/>
        <v>166.375</v>
      </c>
      <c r="K9" s="7">
        <f t="shared" si="2"/>
        <v>183.01250000000005</v>
      </c>
      <c r="L9" s="7">
        <f t="shared" si="2"/>
        <v>201.31375000000003</v>
      </c>
      <c r="M9" s="7">
        <f t="shared" si="2"/>
        <v>221.44512500000008</v>
      </c>
      <c r="N9" s="7">
        <f t="shared" si="2"/>
        <v>243.5896375000001</v>
      </c>
      <c r="O9" s="7">
        <f t="shared" si="2"/>
        <v>267.94860125000014</v>
      </c>
    </row>
    <row r="10" spans="1:15" ht="14.25">
      <c r="A10" s="1"/>
      <c r="B10" s="1"/>
      <c r="C10" s="6"/>
      <c r="D10" s="6"/>
      <c r="E10" s="6"/>
      <c r="F10" s="6"/>
      <c r="G10" s="28"/>
      <c r="H10" s="6"/>
      <c r="I10" s="28"/>
      <c r="J10" s="28"/>
      <c r="K10" s="28"/>
      <c r="L10" s="28"/>
      <c r="M10" s="6"/>
      <c r="N10" s="6"/>
      <c r="O10" s="6"/>
    </row>
    <row r="11" spans="1:15" ht="14.25">
      <c r="A11" s="10" t="s">
        <v>64</v>
      </c>
      <c r="B11" s="1"/>
      <c r="C11" s="8">
        <f aca="true" t="shared" si="3" ref="C11:O11">C7*$C$86</f>
        <v>0</v>
      </c>
      <c r="D11" s="8">
        <f t="shared" si="3"/>
        <v>75</v>
      </c>
      <c r="E11" s="8">
        <f t="shared" si="3"/>
        <v>0</v>
      </c>
      <c r="F11" s="8">
        <f t="shared" si="3"/>
        <v>0</v>
      </c>
      <c r="G11" s="8">
        <f t="shared" si="3"/>
        <v>75</v>
      </c>
      <c r="H11" s="8">
        <f t="shared" si="3"/>
        <v>82.5</v>
      </c>
      <c r="I11" s="8">
        <f t="shared" si="3"/>
        <v>90.75</v>
      </c>
      <c r="J11" s="8">
        <f t="shared" si="3"/>
        <v>99.825</v>
      </c>
      <c r="K11" s="8">
        <f t="shared" si="3"/>
        <v>109.8075</v>
      </c>
      <c r="L11" s="8">
        <f t="shared" si="3"/>
        <v>120.78825</v>
      </c>
      <c r="M11" s="8">
        <f t="shared" si="3"/>
        <v>132.86707500000003</v>
      </c>
      <c r="N11" s="8">
        <f t="shared" si="3"/>
        <v>146.15378250000003</v>
      </c>
      <c r="O11" s="8">
        <f t="shared" si="3"/>
        <v>160.76916075000005</v>
      </c>
    </row>
    <row r="12" spans="1:15" ht="14.25">
      <c r="A12" s="10" t="s">
        <v>39</v>
      </c>
      <c r="B12" s="1"/>
      <c r="C12" s="8">
        <v>0</v>
      </c>
      <c r="D12" s="8">
        <v>0</v>
      </c>
      <c r="E12" s="8">
        <v>0</v>
      </c>
      <c r="F12" s="24">
        <f>F32/$C$89/12</f>
        <v>8.333333333333334</v>
      </c>
      <c r="G12" s="23">
        <f>G32/$C$89/12</f>
        <v>8.333333333333334</v>
      </c>
      <c r="H12" s="23">
        <f>H32/$C$89/12</f>
        <v>8.333333333333334</v>
      </c>
      <c r="I12" s="23">
        <f aca="true" t="shared" si="4" ref="I12:O12">I32/$C$89/12</f>
        <v>8.333333333333334</v>
      </c>
      <c r="J12" s="23">
        <f t="shared" si="4"/>
        <v>8.333333333333334</v>
      </c>
      <c r="K12" s="23">
        <f t="shared" si="4"/>
        <v>8.333333333333334</v>
      </c>
      <c r="L12" s="23">
        <f t="shared" si="4"/>
        <v>8.333333333333334</v>
      </c>
      <c r="M12" s="23">
        <f t="shared" si="4"/>
        <v>8.333333333333334</v>
      </c>
      <c r="N12" s="23">
        <f t="shared" si="4"/>
        <v>8.333333333333334</v>
      </c>
      <c r="O12" s="23">
        <f t="shared" si="4"/>
        <v>8.333333333333334</v>
      </c>
    </row>
    <row r="13" spans="1:15" ht="14.25">
      <c r="A13" s="1" t="s">
        <v>40</v>
      </c>
      <c r="B13" s="1"/>
      <c r="C13" s="20">
        <f aca="true" t="shared" si="5" ref="C13:O13">SUM(C11:C12)</f>
        <v>0</v>
      </c>
      <c r="D13" s="20">
        <f t="shared" si="5"/>
        <v>75</v>
      </c>
      <c r="E13" s="20">
        <f t="shared" si="5"/>
        <v>0</v>
      </c>
      <c r="F13" s="20">
        <f t="shared" si="5"/>
        <v>8.333333333333334</v>
      </c>
      <c r="G13" s="20">
        <f t="shared" si="5"/>
        <v>83.33333333333333</v>
      </c>
      <c r="H13" s="20">
        <f t="shared" si="5"/>
        <v>90.83333333333333</v>
      </c>
      <c r="I13" s="20">
        <f t="shared" si="5"/>
        <v>99.08333333333333</v>
      </c>
      <c r="J13" s="20">
        <f t="shared" si="5"/>
        <v>108.15833333333333</v>
      </c>
      <c r="K13" s="20">
        <f t="shared" si="5"/>
        <v>118.14083333333333</v>
      </c>
      <c r="L13" s="20">
        <f t="shared" si="5"/>
        <v>129.12158333333335</v>
      </c>
      <c r="M13" s="20">
        <f t="shared" si="5"/>
        <v>141.20040833333337</v>
      </c>
      <c r="N13" s="20">
        <f t="shared" si="5"/>
        <v>154.48711583333338</v>
      </c>
      <c r="O13" s="20">
        <f t="shared" si="5"/>
        <v>169.1024940833334</v>
      </c>
    </row>
    <row r="14" spans="1:15" ht="14.25">
      <c r="A14" s="1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5" t="s">
        <v>2</v>
      </c>
      <c r="B15" s="5"/>
      <c r="C15" s="27">
        <f aca="true" t="shared" si="6" ref="C15:O15">C9-C13</f>
        <v>0</v>
      </c>
      <c r="D15" s="27">
        <f t="shared" si="6"/>
        <v>50</v>
      </c>
      <c r="E15" s="27">
        <f t="shared" si="6"/>
        <v>0</v>
      </c>
      <c r="F15" s="27">
        <f t="shared" si="6"/>
        <v>-8.333333333333334</v>
      </c>
      <c r="G15" s="27">
        <f t="shared" si="6"/>
        <v>41.66666666666667</v>
      </c>
      <c r="H15" s="27">
        <f t="shared" si="6"/>
        <v>46.66666666666667</v>
      </c>
      <c r="I15" s="27">
        <f t="shared" si="6"/>
        <v>52.16666666666667</v>
      </c>
      <c r="J15" s="27">
        <f t="shared" si="6"/>
        <v>58.21666666666667</v>
      </c>
      <c r="K15" s="27">
        <f t="shared" si="6"/>
        <v>64.87166666666671</v>
      </c>
      <c r="L15" s="27">
        <f t="shared" si="6"/>
        <v>72.19216666666668</v>
      </c>
      <c r="M15" s="27">
        <f t="shared" si="6"/>
        <v>80.2447166666667</v>
      </c>
      <c r="N15" s="27">
        <f t="shared" si="6"/>
        <v>89.10252166666672</v>
      </c>
      <c r="O15" s="27">
        <f t="shared" si="6"/>
        <v>98.84610716666674</v>
      </c>
    </row>
    <row r="16" spans="1:15" ht="14.25">
      <c r="A16" s="1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1" t="s">
        <v>69</v>
      </c>
      <c r="B17" s="1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6">
        <f>-$C$97/12*AVERAGE(H42:I42)</f>
        <v>-19.642857142857146</v>
      </c>
      <c r="J17" s="6">
        <f aca="true" t="shared" si="7" ref="J17:O17">-$C$97/12*AVERAGE(I42:J42)</f>
        <v>-19.404761904761905</v>
      </c>
      <c r="K17" s="6">
        <f t="shared" si="7"/>
        <v>-19.166666666666668</v>
      </c>
      <c r="L17" s="6">
        <f t="shared" si="7"/>
        <v>-18.928571428571427</v>
      </c>
      <c r="M17" s="6">
        <f t="shared" si="7"/>
        <v>-18.69047619047619</v>
      </c>
      <c r="N17" s="6">
        <f t="shared" si="7"/>
        <v>-18.45238095238095</v>
      </c>
      <c r="O17" s="6">
        <f t="shared" si="7"/>
        <v>-18.214285714285715</v>
      </c>
    </row>
    <row r="18" spans="1:15" ht="14.25">
      <c r="A18" s="1" t="s">
        <v>67</v>
      </c>
      <c r="B18" s="1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6">
        <f>$C$98/12*AVERAGE(H27:I27)</f>
        <v>8.374711984060806</v>
      </c>
      <c r="J18" s="6">
        <f aca="true" t="shared" si="8" ref="J18:O18">$C$98/12*AVERAGE(I27:J27)</f>
        <v>8.373772921298235</v>
      </c>
      <c r="K18" s="6">
        <f t="shared" si="8"/>
        <v>8.37620639505334</v>
      </c>
      <c r="L18" s="6">
        <f t="shared" si="8"/>
        <v>8.382338636823834</v>
      </c>
      <c r="M18" s="6">
        <f t="shared" si="8"/>
        <v>8.392528495285264</v>
      </c>
      <c r="N18" s="6">
        <f t="shared" si="8"/>
        <v>8.40717069800553</v>
      </c>
      <c r="O18" s="6">
        <f t="shared" si="8"/>
        <v>8.426699439330905</v>
      </c>
    </row>
    <row r="19" spans="1:15" ht="14.25">
      <c r="A19" s="1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5" t="s">
        <v>68</v>
      </c>
      <c r="B20" s="5"/>
      <c r="C20" s="27">
        <f>C15+C17+C18</f>
        <v>0</v>
      </c>
      <c r="D20" s="27">
        <f aca="true" t="shared" si="9" ref="D20:O20">D15+D17+D18</f>
        <v>50</v>
      </c>
      <c r="E20" s="27">
        <f t="shared" si="9"/>
        <v>0</v>
      </c>
      <c r="F20" s="27">
        <f t="shared" si="9"/>
        <v>-8.333333333333334</v>
      </c>
      <c r="G20" s="27">
        <f t="shared" si="9"/>
        <v>41.66666666666667</v>
      </c>
      <c r="H20" s="27">
        <f t="shared" si="9"/>
        <v>46.66666666666667</v>
      </c>
      <c r="I20" s="27">
        <f t="shared" si="9"/>
        <v>40.89852150787033</v>
      </c>
      <c r="J20" s="27">
        <f t="shared" si="9"/>
        <v>47.185677683203</v>
      </c>
      <c r="K20" s="27">
        <f t="shared" si="9"/>
        <v>54.08120639505338</v>
      </c>
      <c r="L20" s="27">
        <f t="shared" si="9"/>
        <v>61.64593387491908</v>
      </c>
      <c r="M20" s="27">
        <f t="shared" si="9"/>
        <v>69.94676897147578</v>
      </c>
      <c r="N20" s="27">
        <f t="shared" si="9"/>
        <v>79.0573114122913</v>
      </c>
      <c r="O20" s="27">
        <f t="shared" si="9"/>
        <v>89.05852089171192</v>
      </c>
    </row>
    <row r="21" spans="1:15" ht="14.25">
      <c r="A21" s="1" t="s">
        <v>3</v>
      </c>
      <c r="B21" s="1"/>
      <c r="C21" s="6">
        <f>$C$87*C20</f>
        <v>0</v>
      </c>
      <c r="D21" s="6">
        <f aca="true" t="shared" si="10" ref="D21:O21">$C$87*D20</f>
        <v>17.5</v>
      </c>
      <c r="E21" s="6">
        <f t="shared" si="10"/>
        <v>0</v>
      </c>
      <c r="F21" s="6">
        <f t="shared" si="10"/>
        <v>-2.9166666666666665</v>
      </c>
      <c r="G21" s="6">
        <f t="shared" si="10"/>
        <v>14.583333333333334</v>
      </c>
      <c r="H21" s="6">
        <f t="shared" si="10"/>
        <v>16.333333333333336</v>
      </c>
      <c r="I21" s="6">
        <f t="shared" si="10"/>
        <v>14.314482527754613</v>
      </c>
      <c r="J21" s="6">
        <f t="shared" si="10"/>
        <v>16.514987189121047</v>
      </c>
      <c r="K21" s="6">
        <f t="shared" si="10"/>
        <v>18.92842223826868</v>
      </c>
      <c r="L21" s="6">
        <f t="shared" si="10"/>
        <v>21.576076856221675</v>
      </c>
      <c r="M21" s="6">
        <f t="shared" si="10"/>
        <v>24.481369140016522</v>
      </c>
      <c r="N21" s="6">
        <f t="shared" si="10"/>
        <v>27.670058994301954</v>
      </c>
      <c r="O21" s="6">
        <f t="shared" si="10"/>
        <v>31.17048231209917</v>
      </c>
    </row>
    <row r="22" spans="1:15" ht="14.25">
      <c r="A22" s="1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thickBot="1">
      <c r="A23" s="5" t="s">
        <v>4</v>
      </c>
      <c r="B23" s="5"/>
      <c r="C23" s="11">
        <f>C20-C21</f>
        <v>0</v>
      </c>
      <c r="D23" s="11">
        <f aca="true" t="shared" si="11" ref="D23:O23">D20-D21</f>
        <v>32.5</v>
      </c>
      <c r="E23" s="11">
        <f t="shared" si="11"/>
        <v>0</v>
      </c>
      <c r="F23" s="11">
        <f t="shared" si="11"/>
        <v>-5.416666666666668</v>
      </c>
      <c r="G23" s="11">
        <f t="shared" si="11"/>
        <v>27.083333333333336</v>
      </c>
      <c r="H23" s="11">
        <f t="shared" si="11"/>
        <v>30.333333333333336</v>
      </c>
      <c r="I23" s="11">
        <f t="shared" si="11"/>
        <v>26.584038980115714</v>
      </c>
      <c r="J23" s="11">
        <f t="shared" si="11"/>
        <v>30.67069049408195</v>
      </c>
      <c r="K23" s="11">
        <f t="shared" si="11"/>
        <v>35.1527841567847</v>
      </c>
      <c r="L23" s="11">
        <f t="shared" si="11"/>
        <v>40.069857018697405</v>
      </c>
      <c r="M23" s="11">
        <f t="shared" si="11"/>
        <v>45.46539983145925</v>
      </c>
      <c r="N23" s="11">
        <f t="shared" si="11"/>
        <v>51.387252417989345</v>
      </c>
      <c r="O23" s="11">
        <f t="shared" si="11"/>
        <v>57.888038579612754</v>
      </c>
    </row>
    <row r="24" spans="1:15" ht="15" thickTop="1">
      <c r="A24" s="12"/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</row>
    <row r="25" spans="1:7" ht="15">
      <c r="A25" s="16" t="s">
        <v>6</v>
      </c>
      <c r="B25" s="16"/>
      <c r="C25" s="6"/>
      <c r="D25" s="6"/>
      <c r="E25" s="6"/>
      <c r="F25" s="6"/>
      <c r="G25" s="6"/>
    </row>
    <row r="26" spans="3:7" ht="14.25">
      <c r="C26" s="6"/>
      <c r="D26" s="6"/>
      <c r="E26" s="6"/>
      <c r="F26" s="6"/>
      <c r="G26" s="6"/>
    </row>
    <row r="27" spans="1:15" ht="14.25">
      <c r="A27" s="10" t="s">
        <v>26</v>
      </c>
      <c r="B27" s="10"/>
      <c r="C27" s="6">
        <f aca="true" t="shared" si="12" ref="C27:O27">C77</f>
        <v>0</v>
      </c>
      <c r="D27" s="6">
        <f t="shared" si="12"/>
        <v>-92.5</v>
      </c>
      <c r="E27" s="6">
        <f t="shared" si="12"/>
        <v>407.5</v>
      </c>
      <c r="F27" s="6">
        <f t="shared" si="12"/>
        <v>410.4166666666667</v>
      </c>
      <c r="G27" s="6">
        <f t="shared" si="12"/>
        <v>570.8333333333334</v>
      </c>
      <c r="H27" s="6">
        <f t="shared" si="12"/>
        <v>10051.182974559686</v>
      </c>
      <c r="I27" s="6">
        <f t="shared" si="12"/>
        <v>10048.125787186247</v>
      </c>
      <c r="J27" s="6">
        <f t="shared" si="12"/>
        <v>10048.929223929514</v>
      </c>
      <c r="K27" s="6">
        <f t="shared" si="12"/>
        <v>10053.966124198496</v>
      </c>
      <c r="L27" s="6">
        <f t="shared" si="12"/>
        <v>10063.646604178706</v>
      </c>
      <c r="M27" s="6">
        <f t="shared" si="12"/>
        <v>10078.421784505925</v>
      </c>
      <c r="N27" s="6">
        <f t="shared" si="12"/>
        <v>10098.787890707345</v>
      </c>
      <c r="O27" s="6">
        <f t="shared" si="12"/>
        <v>10125.290763686828</v>
      </c>
    </row>
    <row r="28" spans="1:15" ht="14.25">
      <c r="A28" s="10" t="s">
        <v>61</v>
      </c>
      <c r="B28" s="10"/>
      <c r="C28" s="21">
        <v>0</v>
      </c>
      <c r="D28" s="21">
        <v>500</v>
      </c>
      <c r="E28" s="21">
        <v>0</v>
      </c>
      <c r="F28" s="21">
        <v>0</v>
      </c>
      <c r="G28" s="21">
        <v>250</v>
      </c>
      <c r="H28" s="25">
        <f>H7*12/365*$C$92</f>
        <v>90.41095890410959</v>
      </c>
      <c r="I28" s="25">
        <f>I7*12/365*$C$92</f>
        <v>99.45205479452055</v>
      </c>
      <c r="J28" s="25">
        <f aca="true" t="shared" si="13" ref="J28:O28">J7*12/365*$C$92</f>
        <v>109.39726027397259</v>
      </c>
      <c r="K28" s="25">
        <f t="shared" si="13"/>
        <v>120.33698630136988</v>
      </c>
      <c r="L28" s="25">
        <f t="shared" si="13"/>
        <v>132.37068493150687</v>
      </c>
      <c r="M28" s="25">
        <f t="shared" si="13"/>
        <v>145.60775342465757</v>
      </c>
      <c r="N28" s="25">
        <f t="shared" si="13"/>
        <v>160.16852876712332</v>
      </c>
      <c r="O28" s="25">
        <f t="shared" si="13"/>
        <v>176.18538164383565</v>
      </c>
    </row>
    <row r="29" spans="1:15" ht="14.25">
      <c r="A29" s="10" t="s">
        <v>8</v>
      </c>
      <c r="B29" s="10"/>
      <c r="C29" s="21">
        <v>10000</v>
      </c>
      <c r="D29" s="21">
        <f>C29-D8</f>
        <v>9625</v>
      </c>
      <c r="E29" s="21">
        <f>D29</f>
        <v>9625</v>
      </c>
      <c r="F29" s="21">
        <f>E29</f>
        <v>9625</v>
      </c>
      <c r="G29" s="21">
        <f>F29-G8+300</f>
        <v>9550</v>
      </c>
      <c r="H29" s="25">
        <f>H8*12/365*$C$94</f>
        <v>406.8493150684931</v>
      </c>
      <c r="I29" s="25">
        <f>I8*12/365*$C$94</f>
        <v>447.5342465753425</v>
      </c>
      <c r="J29" s="25">
        <f aca="true" t="shared" si="14" ref="J29:O29">J8*12/365*$C$94</f>
        <v>492.28767123287673</v>
      </c>
      <c r="K29" s="25">
        <f t="shared" si="14"/>
        <v>541.5164383561644</v>
      </c>
      <c r="L29" s="25">
        <f t="shared" si="14"/>
        <v>595.668082191781</v>
      </c>
      <c r="M29" s="25">
        <f t="shared" si="14"/>
        <v>655.234890410959</v>
      </c>
      <c r="N29" s="25">
        <f t="shared" si="14"/>
        <v>720.758379452055</v>
      </c>
      <c r="O29" s="25">
        <f t="shared" si="14"/>
        <v>792.8342173972603</v>
      </c>
    </row>
    <row r="30" spans="1:15" ht="14.25">
      <c r="A30" s="1" t="s">
        <v>9</v>
      </c>
      <c r="B30" s="1"/>
      <c r="C30" s="9">
        <f aca="true" t="shared" si="15" ref="C30:O30">SUM(C27:C29)</f>
        <v>10000</v>
      </c>
      <c r="D30" s="9">
        <f t="shared" si="15"/>
        <v>10032.5</v>
      </c>
      <c r="E30" s="9">
        <f t="shared" si="15"/>
        <v>10032.5</v>
      </c>
      <c r="F30" s="9">
        <f t="shared" si="15"/>
        <v>10035.416666666666</v>
      </c>
      <c r="G30" s="9">
        <f t="shared" si="15"/>
        <v>10370.833333333334</v>
      </c>
      <c r="H30" s="9">
        <f t="shared" si="15"/>
        <v>10548.443248532289</v>
      </c>
      <c r="I30" s="9">
        <f t="shared" si="15"/>
        <v>10595.11208855611</v>
      </c>
      <c r="J30" s="9">
        <f t="shared" si="15"/>
        <v>10650.614155436362</v>
      </c>
      <c r="K30" s="9">
        <f t="shared" si="15"/>
        <v>10715.81954885603</v>
      </c>
      <c r="L30" s="9">
        <f t="shared" si="15"/>
        <v>10791.685371301995</v>
      </c>
      <c r="M30" s="9">
        <f t="shared" si="15"/>
        <v>10879.264428341541</v>
      </c>
      <c r="N30" s="9">
        <f t="shared" si="15"/>
        <v>10979.714798926521</v>
      </c>
      <c r="O30" s="9">
        <f t="shared" si="15"/>
        <v>11094.310362727923</v>
      </c>
    </row>
    <row r="31" spans="1:15" ht="14.25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10" t="s">
        <v>10</v>
      </c>
      <c r="B32" s="10"/>
      <c r="C32" s="6">
        <f aca="true" t="shared" si="16" ref="C32:O32">B32-C66</f>
        <v>500</v>
      </c>
      <c r="D32" s="6">
        <f t="shared" si="16"/>
        <v>500</v>
      </c>
      <c r="E32" s="6">
        <f t="shared" si="16"/>
        <v>500</v>
      </c>
      <c r="F32" s="6">
        <f t="shared" si="16"/>
        <v>500</v>
      </c>
      <c r="G32" s="6">
        <f t="shared" si="16"/>
        <v>500</v>
      </c>
      <c r="H32" s="6">
        <f t="shared" si="16"/>
        <v>500</v>
      </c>
      <c r="I32" s="6">
        <f t="shared" si="16"/>
        <v>500</v>
      </c>
      <c r="J32" s="6">
        <f t="shared" si="16"/>
        <v>500</v>
      </c>
      <c r="K32" s="6">
        <f t="shared" si="16"/>
        <v>500</v>
      </c>
      <c r="L32" s="6">
        <f t="shared" si="16"/>
        <v>500</v>
      </c>
      <c r="M32" s="6">
        <f t="shared" si="16"/>
        <v>500</v>
      </c>
      <c r="N32" s="6">
        <f t="shared" si="16"/>
        <v>500</v>
      </c>
      <c r="O32" s="6">
        <f t="shared" si="16"/>
        <v>500</v>
      </c>
    </row>
    <row r="33" spans="1:15" ht="14.25">
      <c r="A33" s="10" t="s">
        <v>11</v>
      </c>
      <c r="B33" s="10"/>
      <c r="C33" s="6">
        <f aca="true" t="shared" si="17" ref="C33:O33">B33+C12</f>
        <v>0</v>
      </c>
      <c r="D33" s="6">
        <f t="shared" si="17"/>
        <v>0</v>
      </c>
      <c r="E33" s="6">
        <f t="shared" si="17"/>
        <v>0</v>
      </c>
      <c r="F33" s="6">
        <f t="shared" si="17"/>
        <v>8.333333333333334</v>
      </c>
      <c r="G33" s="6">
        <f t="shared" si="17"/>
        <v>16.666666666666668</v>
      </c>
      <c r="H33" s="6">
        <f t="shared" si="17"/>
        <v>25</v>
      </c>
      <c r="I33" s="6">
        <f t="shared" si="17"/>
        <v>33.333333333333336</v>
      </c>
      <c r="J33" s="6">
        <f t="shared" si="17"/>
        <v>41.66666666666667</v>
      </c>
      <c r="K33" s="6">
        <f t="shared" si="17"/>
        <v>50.00000000000001</v>
      </c>
      <c r="L33" s="6">
        <f t="shared" si="17"/>
        <v>58.33333333333334</v>
      </c>
      <c r="M33" s="6">
        <f t="shared" si="17"/>
        <v>66.66666666666667</v>
      </c>
      <c r="N33" s="6">
        <f t="shared" si="17"/>
        <v>75</v>
      </c>
      <c r="O33" s="6">
        <f t="shared" si="17"/>
        <v>83.33333333333333</v>
      </c>
    </row>
    <row r="34" spans="1:15" ht="14.25">
      <c r="A34" s="1" t="s">
        <v>12</v>
      </c>
      <c r="B34" s="1"/>
      <c r="C34" s="9">
        <f aca="true" t="shared" si="18" ref="C34:O34">C32-C33</f>
        <v>500</v>
      </c>
      <c r="D34" s="9">
        <f t="shared" si="18"/>
        <v>500</v>
      </c>
      <c r="E34" s="9">
        <f t="shared" si="18"/>
        <v>500</v>
      </c>
      <c r="F34" s="9">
        <f t="shared" si="18"/>
        <v>491.6666666666667</v>
      </c>
      <c r="G34" s="9">
        <f t="shared" si="18"/>
        <v>483.3333333333333</v>
      </c>
      <c r="H34" s="9">
        <f t="shared" si="18"/>
        <v>475</v>
      </c>
      <c r="I34" s="9">
        <f t="shared" si="18"/>
        <v>466.6666666666667</v>
      </c>
      <c r="J34" s="9">
        <f t="shared" si="18"/>
        <v>458.3333333333333</v>
      </c>
      <c r="K34" s="9">
        <f t="shared" si="18"/>
        <v>450</v>
      </c>
      <c r="L34" s="9">
        <f t="shared" si="18"/>
        <v>441.66666666666663</v>
      </c>
      <c r="M34" s="9">
        <f t="shared" si="18"/>
        <v>433.3333333333333</v>
      </c>
      <c r="N34" s="9">
        <f t="shared" si="18"/>
        <v>425</v>
      </c>
      <c r="O34" s="9">
        <f t="shared" si="18"/>
        <v>416.6666666666667</v>
      </c>
    </row>
    <row r="35" spans="1:15" ht="14.25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thickBot="1">
      <c r="A36" s="5" t="s">
        <v>13</v>
      </c>
      <c r="B36" s="5"/>
      <c r="C36" s="11">
        <f aca="true" t="shared" si="19" ref="C36:O36">C34+C30</f>
        <v>10500</v>
      </c>
      <c r="D36" s="11">
        <f t="shared" si="19"/>
        <v>10532.5</v>
      </c>
      <c r="E36" s="11">
        <f t="shared" si="19"/>
        <v>10532.5</v>
      </c>
      <c r="F36" s="11">
        <f t="shared" si="19"/>
        <v>10527.083333333332</v>
      </c>
      <c r="G36" s="11">
        <f t="shared" si="19"/>
        <v>10854.166666666668</v>
      </c>
      <c r="H36" s="11">
        <f t="shared" si="19"/>
        <v>11023.443248532289</v>
      </c>
      <c r="I36" s="11">
        <f t="shared" si="19"/>
        <v>11061.778755222776</v>
      </c>
      <c r="J36" s="11">
        <f t="shared" si="19"/>
        <v>11108.947488769696</v>
      </c>
      <c r="K36" s="11">
        <f t="shared" si="19"/>
        <v>11165.81954885603</v>
      </c>
      <c r="L36" s="11">
        <f t="shared" si="19"/>
        <v>11233.352037968662</v>
      </c>
      <c r="M36" s="11">
        <f t="shared" si="19"/>
        <v>11312.597761674875</v>
      </c>
      <c r="N36" s="11">
        <f t="shared" si="19"/>
        <v>11404.714798926521</v>
      </c>
      <c r="O36" s="11">
        <f t="shared" si="19"/>
        <v>11510.97702939459</v>
      </c>
    </row>
    <row r="37" spans="1:15" ht="15" thickTop="1">
      <c r="A37" s="1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10" t="s">
        <v>62</v>
      </c>
      <c r="B38" s="10"/>
      <c r="C38" s="21">
        <v>0</v>
      </c>
      <c r="D38" s="21">
        <v>0</v>
      </c>
      <c r="E38" s="21">
        <v>0</v>
      </c>
      <c r="F38" s="21">
        <v>0</v>
      </c>
      <c r="G38" s="21">
        <v>300</v>
      </c>
      <c r="H38" s="25">
        <f>H8*12/365*$C$93</f>
        <v>474.6575342465753</v>
      </c>
      <c r="I38" s="25">
        <f>I8*12/365*$C$93</f>
        <v>522.1232876712329</v>
      </c>
      <c r="J38" s="25">
        <f aca="true" t="shared" si="20" ref="J38:O38">J8*12/365*$C$93</f>
        <v>574.3356164383562</v>
      </c>
      <c r="K38" s="25">
        <f t="shared" si="20"/>
        <v>631.7691780821918</v>
      </c>
      <c r="L38" s="25">
        <f t="shared" si="20"/>
        <v>694.9460958904111</v>
      </c>
      <c r="M38" s="25">
        <f t="shared" si="20"/>
        <v>764.4407054794522</v>
      </c>
      <c r="N38" s="25">
        <f t="shared" si="20"/>
        <v>840.8847760273975</v>
      </c>
      <c r="O38" s="25">
        <f t="shared" si="20"/>
        <v>924.973253630137</v>
      </c>
    </row>
    <row r="39" spans="1:15" ht="14.25">
      <c r="A39" s="10" t="s">
        <v>15</v>
      </c>
      <c r="B39" s="10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4.25">
      <c r="A40" s="1" t="s">
        <v>16</v>
      </c>
      <c r="B40" s="1"/>
      <c r="C40" s="9">
        <f aca="true" t="shared" si="21" ref="C40:O40">SUM(C38:C39)</f>
        <v>0</v>
      </c>
      <c r="D40" s="9">
        <f t="shared" si="21"/>
        <v>0</v>
      </c>
      <c r="E40" s="9">
        <f t="shared" si="21"/>
        <v>0</v>
      </c>
      <c r="F40" s="9">
        <f t="shared" si="21"/>
        <v>0</v>
      </c>
      <c r="G40" s="9">
        <f t="shared" si="21"/>
        <v>300</v>
      </c>
      <c r="H40" s="9">
        <f t="shared" si="21"/>
        <v>474.6575342465753</v>
      </c>
      <c r="I40" s="9">
        <f t="shared" si="21"/>
        <v>522.1232876712329</v>
      </c>
      <c r="J40" s="9">
        <f t="shared" si="21"/>
        <v>574.3356164383562</v>
      </c>
      <c r="K40" s="9">
        <f t="shared" si="21"/>
        <v>631.7691780821918</v>
      </c>
      <c r="L40" s="9">
        <f t="shared" si="21"/>
        <v>694.9460958904111</v>
      </c>
      <c r="M40" s="9">
        <f t="shared" si="21"/>
        <v>764.4407054794522</v>
      </c>
      <c r="N40" s="9">
        <f t="shared" si="21"/>
        <v>840.8847760273975</v>
      </c>
      <c r="O40" s="9">
        <f t="shared" si="21"/>
        <v>924.973253630137</v>
      </c>
    </row>
    <row r="41" spans="1:15" ht="14.25">
      <c r="A41" s="1"/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1" t="s">
        <v>21</v>
      </c>
      <c r="B42" s="1"/>
      <c r="C42" s="6">
        <f aca="true" t="shared" si="22" ref="C42:O42">B42+C70</f>
        <v>3000</v>
      </c>
      <c r="D42" s="6">
        <f t="shared" si="22"/>
        <v>3000</v>
      </c>
      <c r="E42" s="6">
        <f t="shared" si="22"/>
        <v>3000</v>
      </c>
      <c r="F42" s="6">
        <f t="shared" si="22"/>
        <v>3000</v>
      </c>
      <c r="G42" s="6">
        <f t="shared" si="22"/>
        <v>3000</v>
      </c>
      <c r="H42" s="6">
        <f t="shared" si="22"/>
        <v>2964.285714285714</v>
      </c>
      <c r="I42" s="6">
        <f t="shared" si="22"/>
        <v>2928.5714285714284</v>
      </c>
      <c r="J42" s="6">
        <f t="shared" si="22"/>
        <v>2892.8571428571427</v>
      </c>
      <c r="K42" s="6">
        <f t="shared" si="22"/>
        <v>2857.142857142857</v>
      </c>
      <c r="L42" s="6">
        <f t="shared" si="22"/>
        <v>2821.428571428571</v>
      </c>
      <c r="M42" s="6">
        <f t="shared" si="22"/>
        <v>2785.7142857142853</v>
      </c>
      <c r="N42" s="6">
        <f t="shared" si="22"/>
        <v>2749.9999999999995</v>
      </c>
      <c r="O42" s="6">
        <f t="shared" si="22"/>
        <v>2714.2857142857138</v>
      </c>
    </row>
    <row r="43" spans="1:2" ht="14.25">
      <c r="A43" s="1"/>
      <c r="B43" s="1"/>
    </row>
    <row r="44" spans="1:15" ht="14.25">
      <c r="A44" s="1" t="s">
        <v>23</v>
      </c>
      <c r="B44" s="1"/>
      <c r="C44" s="6">
        <f aca="true" t="shared" si="23" ref="C44:O44">C42+C40</f>
        <v>3000</v>
      </c>
      <c r="D44" s="6">
        <f t="shared" si="23"/>
        <v>3000</v>
      </c>
      <c r="E44" s="6">
        <f t="shared" si="23"/>
        <v>3000</v>
      </c>
      <c r="F44" s="6">
        <f t="shared" si="23"/>
        <v>3000</v>
      </c>
      <c r="G44" s="6">
        <f t="shared" si="23"/>
        <v>3300</v>
      </c>
      <c r="H44" s="6">
        <f t="shared" si="23"/>
        <v>3438.9432485322895</v>
      </c>
      <c r="I44" s="6">
        <f t="shared" si="23"/>
        <v>3450.6947162426613</v>
      </c>
      <c r="J44" s="6">
        <f t="shared" si="23"/>
        <v>3467.192759295499</v>
      </c>
      <c r="K44" s="6">
        <f t="shared" si="23"/>
        <v>3488.912035225049</v>
      </c>
      <c r="L44" s="6">
        <f t="shared" si="23"/>
        <v>3516.374667318982</v>
      </c>
      <c r="M44" s="6">
        <f t="shared" si="23"/>
        <v>3550.1549911937373</v>
      </c>
      <c r="N44" s="6">
        <f t="shared" si="23"/>
        <v>3590.884776027397</v>
      </c>
      <c r="O44" s="6">
        <f t="shared" si="23"/>
        <v>3639.258967915851</v>
      </c>
    </row>
    <row r="45" spans="1:2" ht="14.25">
      <c r="A45" s="1"/>
      <c r="B45" s="1"/>
    </row>
    <row r="46" spans="1:15" ht="14.25">
      <c r="A46" s="10" t="s">
        <v>42</v>
      </c>
      <c r="B46" s="1"/>
      <c r="C46" s="6">
        <f aca="true" t="shared" si="24" ref="C46:O46">B46+C71</f>
        <v>7500</v>
      </c>
      <c r="D46" s="6">
        <f t="shared" si="24"/>
        <v>7500</v>
      </c>
      <c r="E46" s="6">
        <f t="shared" si="24"/>
        <v>7500</v>
      </c>
      <c r="F46" s="6">
        <f t="shared" si="24"/>
        <v>7500</v>
      </c>
      <c r="G46" s="6">
        <f t="shared" si="24"/>
        <v>7500</v>
      </c>
      <c r="H46" s="6">
        <f t="shared" si="24"/>
        <v>7500</v>
      </c>
      <c r="I46" s="6">
        <f t="shared" si="24"/>
        <v>7500</v>
      </c>
      <c r="J46" s="6">
        <f t="shared" si="24"/>
        <v>7500</v>
      </c>
      <c r="K46" s="6">
        <f t="shared" si="24"/>
        <v>7500</v>
      </c>
      <c r="L46" s="6">
        <f t="shared" si="24"/>
        <v>7500</v>
      </c>
      <c r="M46" s="6">
        <f t="shared" si="24"/>
        <v>7500</v>
      </c>
      <c r="N46" s="6">
        <f t="shared" si="24"/>
        <v>7500</v>
      </c>
      <c r="O46" s="6">
        <f t="shared" si="24"/>
        <v>7500</v>
      </c>
    </row>
    <row r="47" spans="1:15" ht="14.25">
      <c r="A47" s="10" t="s">
        <v>43</v>
      </c>
      <c r="B47" s="1"/>
      <c r="C47" s="6">
        <f aca="true" t="shared" si="25" ref="C47:O47">B47+C23</f>
        <v>0</v>
      </c>
      <c r="D47" s="6">
        <f t="shared" si="25"/>
        <v>32.5</v>
      </c>
      <c r="E47" s="6">
        <f t="shared" si="25"/>
        <v>32.5</v>
      </c>
      <c r="F47" s="6">
        <f t="shared" si="25"/>
        <v>27.083333333333332</v>
      </c>
      <c r="G47" s="6">
        <f t="shared" si="25"/>
        <v>54.16666666666667</v>
      </c>
      <c r="H47" s="6">
        <f t="shared" si="25"/>
        <v>84.5</v>
      </c>
      <c r="I47" s="6">
        <f t="shared" si="25"/>
        <v>111.08403898011571</v>
      </c>
      <c r="J47" s="6">
        <f t="shared" si="25"/>
        <v>141.75472947419766</v>
      </c>
      <c r="K47" s="6">
        <f t="shared" si="25"/>
        <v>176.90751363098235</v>
      </c>
      <c r="L47" s="6">
        <f t="shared" si="25"/>
        <v>216.97737064967976</v>
      </c>
      <c r="M47" s="6">
        <f t="shared" si="25"/>
        <v>262.442770481139</v>
      </c>
      <c r="N47" s="6">
        <f t="shared" si="25"/>
        <v>313.8300228991284</v>
      </c>
      <c r="O47" s="6">
        <f t="shared" si="25"/>
        <v>371.7180614787411</v>
      </c>
    </row>
    <row r="48" spans="1:15" ht="14.25">
      <c r="A48" s="1" t="s">
        <v>44</v>
      </c>
      <c r="B48" s="1"/>
      <c r="C48" s="9">
        <f aca="true" t="shared" si="26" ref="C48:O48">SUM(C46:C47)</f>
        <v>7500</v>
      </c>
      <c r="D48" s="9">
        <f t="shared" si="26"/>
        <v>7532.5</v>
      </c>
      <c r="E48" s="9">
        <f t="shared" si="26"/>
        <v>7532.5</v>
      </c>
      <c r="F48" s="9">
        <f t="shared" si="26"/>
        <v>7527.083333333333</v>
      </c>
      <c r="G48" s="9">
        <f t="shared" si="26"/>
        <v>7554.166666666667</v>
      </c>
      <c r="H48" s="9">
        <f t="shared" si="26"/>
        <v>7584.5</v>
      </c>
      <c r="I48" s="9">
        <f t="shared" si="26"/>
        <v>7611.084038980116</v>
      </c>
      <c r="J48" s="9">
        <f t="shared" si="26"/>
        <v>7641.754729474198</v>
      </c>
      <c r="K48" s="9">
        <f t="shared" si="26"/>
        <v>7676.907513630982</v>
      </c>
      <c r="L48" s="9">
        <f t="shared" si="26"/>
        <v>7716.97737064968</v>
      </c>
      <c r="M48" s="9">
        <f t="shared" si="26"/>
        <v>7762.442770481139</v>
      </c>
      <c r="N48" s="9">
        <f t="shared" si="26"/>
        <v>7813.830022899128</v>
      </c>
      <c r="O48" s="9">
        <f t="shared" si="26"/>
        <v>7871.718061478741</v>
      </c>
    </row>
    <row r="49" spans="1:2" ht="14.25">
      <c r="A49" s="1"/>
      <c r="B49" s="1"/>
    </row>
    <row r="50" spans="1:15" ht="15.75" thickBot="1">
      <c r="A50" s="5" t="s">
        <v>22</v>
      </c>
      <c r="B50" s="5"/>
      <c r="C50" s="11">
        <f aca="true" t="shared" si="27" ref="C50:O50">C48+C44</f>
        <v>10500</v>
      </c>
      <c r="D50" s="11">
        <f t="shared" si="27"/>
        <v>10532.5</v>
      </c>
      <c r="E50" s="11">
        <f t="shared" si="27"/>
        <v>10532.5</v>
      </c>
      <c r="F50" s="11">
        <f t="shared" si="27"/>
        <v>10527.083333333332</v>
      </c>
      <c r="G50" s="11">
        <f t="shared" si="27"/>
        <v>10854.166666666668</v>
      </c>
      <c r="H50" s="11">
        <f t="shared" si="27"/>
        <v>11023.44324853229</v>
      </c>
      <c r="I50" s="11">
        <f t="shared" si="27"/>
        <v>11061.778755222778</v>
      </c>
      <c r="J50" s="11">
        <f t="shared" si="27"/>
        <v>11108.947488769696</v>
      </c>
      <c r="K50" s="11">
        <f t="shared" si="27"/>
        <v>11165.81954885603</v>
      </c>
      <c r="L50" s="11">
        <f t="shared" si="27"/>
        <v>11233.352037968662</v>
      </c>
      <c r="M50" s="11">
        <f t="shared" si="27"/>
        <v>11312.597761674875</v>
      </c>
      <c r="N50" s="11">
        <f t="shared" si="27"/>
        <v>11404.714798926525</v>
      </c>
      <c r="O50" s="11">
        <f t="shared" si="27"/>
        <v>11510.977029394591</v>
      </c>
    </row>
    <row r="51" spans="1:15" ht="15.75" thickTop="1">
      <c r="A51" s="5"/>
      <c r="B51" s="5"/>
      <c r="C51" s="29">
        <f>IF(ABS(C50-C36)&gt;0.01,"ERR"&amp;C36-C50,"")</f>
      </c>
      <c r="D51" s="29">
        <f aca="true" t="shared" si="28" ref="D51:O51">IF(ABS(D50-D36)&gt;0.01,"ERR"&amp;D36-D50,"")</f>
      </c>
      <c r="E51" s="29">
        <f t="shared" si="28"/>
      </c>
      <c r="F51" s="29">
        <f t="shared" si="28"/>
      </c>
      <c r="G51" s="29">
        <f t="shared" si="28"/>
      </c>
      <c r="H51" s="29">
        <f t="shared" si="28"/>
      </c>
      <c r="I51" s="29">
        <f t="shared" si="28"/>
      </c>
      <c r="J51" s="29">
        <f t="shared" si="28"/>
      </c>
      <c r="K51" s="29">
        <f t="shared" si="28"/>
      </c>
      <c r="L51" s="29">
        <f t="shared" si="28"/>
      </c>
      <c r="M51" s="29">
        <f t="shared" si="28"/>
      </c>
      <c r="N51" s="29">
        <f t="shared" si="28"/>
      </c>
      <c r="O51" s="29">
        <f t="shared" si="28"/>
      </c>
    </row>
    <row r="52" spans="1:15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4" ht="15">
      <c r="A53" s="2" t="s">
        <v>24</v>
      </c>
      <c r="B53" s="2"/>
      <c r="D53" s="6"/>
    </row>
    <row r="55" spans="1:2" ht="14.25">
      <c r="A55" s="1" t="s">
        <v>28</v>
      </c>
      <c r="B55" s="1"/>
    </row>
    <row r="56" spans="1:15" ht="14.25">
      <c r="A56" s="10" t="s">
        <v>4</v>
      </c>
      <c r="B56" s="10"/>
      <c r="C56" s="6">
        <f aca="true" t="shared" si="29" ref="C56:O56">C23</f>
        <v>0</v>
      </c>
      <c r="D56" s="6">
        <f t="shared" si="29"/>
        <v>32.5</v>
      </c>
      <c r="E56" s="6">
        <f t="shared" si="29"/>
        <v>0</v>
      </c>
      <c r="F56" s="6">
        <f t="shared" si="29"/>
        <v>-5.416666666666668</v>
      </c>
      <c r="G56" s="6">
        <f t="shared" si="29"/>
        <v>27.083333333333336</v>
      </c>
      <c r="H56" s="6">
        <f t="shared" si="29"/>
        <v>30.333333333333336</v>
      </c>
      <c r="I56" s="6">
        <f t="shared" si="29"/>
        <v>26.584038980115714</v>
      </c>
      <c r="J56" s="6">
        <f t="shared" si="29"/>
        <v>30.67069049408195</v>
      </c>
      <c r="K56" s="6">
        <f t="shared" si="29"/>
        <v>35.1527841567847</v>
      </c>
      <c r="L56" s="6">
        <f t="shared" si="29"/>
        <v>40.069857018697405</v>
      </c>
      <c r="M56" s="6">
        <f t="shared" si="29"/>
        <v>45.46539983145925</v>
      </c>
      <c r="N56" s="6">
        <f t="shared" si="29"/>
        <v>51.387252417989345</v>
      </c>
      <c r="O56" s="6">
        <f t="shared" si="29"/>
        <v>57.888038579612754</v>
      </c>
    </row>
    <row r="57" spans="1:15" ht="14.25">
      <c r="A57" s="10" t="s">
        <v>41</v>
      </c>
      <c r="B57" s="10"/>
      <c r="C57" s="6">
        <f aca="true" t="shared" si="30" ref="C57:O57">C12</f>
        <v>0</v>
      </c>
      <c r="D57" s="6">
        <f t="shared" si="30"/>
        <v>0</v>
      </c>
      <c r="E57" s="6">
        <f t="shared" si="30"/>
        <v>0</v>
      </c>
      <c r="F57" s="6">
        <f t="shared" si="30"/>
        <v>8.333333333333334</v>
      </c>
      <c r="G57" s="6">
        <f t="shared" si="30"/>
        <v>8.333333333333334</v>
      </c>
      <c r="H57" s="6">
        <f t="shared" si="30"/>
        <v>8.333333333333334</v>
      </c>
      <c r="I57" s="6">
        <f t="shared" si="30"/>
        <v>8.333333333333334</v>
      </c>
      <c r="J57" s="6">
        <f t="shared" si="30"/>
        <v>8.333333333333334</v>
      </c>
      <c r="K57" s="6">
        <f t="shared" si="30"/>
        <v>8.333333333333334</v>
      </c>
      <c r="L57" s="6">
        <f t="shared" si="30"/>
        <v>8.333333333333334</v>
      </c>
      <c r="M57" s="6">
        <f t="shared" si="30"/>
        <v>8.333333333333334</v>
      </c>
      <c r="N57" s="6">
        <f t="shared" si="30"/>
        <v>8.333333333333334</v>
      </c>
      <c r="O57" s="6">
        <f t="shared" si="30"/>
        <v>8.333333333333334</v>
      </c>
    </row>
    <row r="58" spans="1:2" ht="14.25">
      <c r="A58" s="10" t="s">
        <v>25</v>
      </c>
      <c r="B58" s="10"/>
    </row>
    <row r="59" spans="1:15" ht="14.25">
      <c r="A59" s="14" t="s">
        <v>7</v>
      </c>
      <c r="B59" s="14"/>
      <c r="C59" s="6">
        <f aca="true" t="shared" si="31" ref="C59:O60">B28-C28</f>
        <v>0</v>
      </c>
      <c r="D59" s="6">
        <f t="shared" si="31"/>
        <v>-500</v>
      </c>
      <c r="E59" s="6">
        <f t="shared" si="31"/>
        <v>500</v>
      </c>
      <c r="F59" s="6">
        <f t="shared" si="31"/>
        <v>0</v>
      </c>
      <c r="G59" s="6">
        <f t="shared" si="31"/>
        <v>-250</v>
      </c>
      <c r="H59" s="6">
        <f t="shared" si="31"/>
        <v>159.58904109589042</v>
      </c>
      <c r="I59" s="6">
        <f t="shared" si="31"/>
        <v>-9.041095890410958</v>
      </c>
      <c r="J59" s="6">
        <f t="shared" si="31"/>
        <v>-9.945205479452042</v>
      </c>
      <c r="K59" s="6">
        <f t="shared" si="31"/>
        <v>-10.939726027397285</v>
      </c>
      <c r="L59" s="6">
        <f t="shared" si="31"/>
        <v>-12.033698630136996</v>
      </c>
      <c r="M59" s="6">
        <f t="shared" si="31"/>
        <v>-13.237068493150701</v>
      </c>
      <c r="N59" s="6">
        <f t="shared" si="31"/>
        <v>-14.560775342465746</v>
      </c>
      <c r="O59" s="6">
        <f t="shared" si="31"/>
        <v>-16.016852876712335</v>
      </c>
    </row>
    <row r="60" spans="1:15" ht="14.25">
      <c r="A60" s="14" t="s">
        <v>8</v>
      </c>
      <c r="B60" s="14"/>
      <c r="C60" s="6">
        <f t="shared" si="31"/>
        <v>-10000</v>
      </c>
      <c r="D60" s="6">
        <f t="shared" si="31"/>
        <v>375</v>
      </c>
      <c r="E60" s="6">
        <f t="shared" si="31"/>
        <v>0</v>
      </c>
      <c r="F60" s="6">
        <f t="shared" si="31"/>
        <v>0</v>
      </c>
      <c r="G60" s="6">
        <f t="shared" si="31"/>
        <v>75</v>
      </c>
      <c r="H60" s="6">
        <f t="shared" si="31"/>
        <v>9143.150684931506</v>
      </c>
      <c r="I60" s="6">
        <f t="shared" si="31"/>
        <v>-40.68493150684935</v>
      </c>
      <c r="J60" s="6">
        <f t="shared" si="31"/>
        <v>-44.753424657534254</v>
      </c>
      <c r="K60" s="6">
        <f t="shared" si="31"/>
        <v>-49.22876712328764</v>
      </c>
      <c r="L60" s="6">
        <f t="shared" si="31"/>
        <v>-54.151643835616596</v>
      </c>
      <c r="M60" s="6">
        <f t="shared" si="31"/>
        <v>-59.56680821917803</v>
      </c>
      <c r="N60" s="6">
        <f t="shared" si="31"/>
        <v>-65.52348904109601</v>
      </c>
      <c r="O60" s="6">
        <f t="shared" si="31"/>
        <v>-72.07583794520531</v>
      </c>
    </row>
    <row r="61" spans="1:15" ht="14.25">
      <c r="A61" s="14" t="s">
        <v>14</v>
      </c>
      <c r="B61" s="14"/>
      <c r="C61" s="6">
        <f aca="true" t="shared" si="32" ref="C61:O62">C38-B38</f>
        <v>0</v>
      </c>
      <c r="D61" s="6">
        <f t="shared" si="32"/>
        <v>0</v>
      </c>
      <c r="E61" s="6">
        <f t="shared" si="32"/>
        <v>0</v>
      </c>
      <c r="F61" s="6">
        <f t="shared" si="32"/>
        <v>0</v>
      </c>
      <c r="G61" s="6">
        <f t="shared" si="32"/>
        <v>300</v>
      </c>
      <c r="H61" s="6">
        <f t="shared" si="32"/>
        <v>174.65753424657532</v>
      </c>
      <c r="I61" s="6">
        <f t="shared" si="32"/>
        <v>47.46575342465758</v>
      </c>
      <c r="J61" s="6">
        <f t="shared" si="32"/>
        <v>52.21232876712327</v>
      </c>
      <c r="K61" s="6">
        <f t="shared" si="32"/>
        <v>57.433561643835674</v>
      </c>
      <c r="L61" s="6">
        <f t="shared" si="32"/>
        <v>63.17691780821929</v>
      </c>
      <c r="M61" s="6">
        <f t="shared" si="32"/>
        <v>69.49460958904103</v>
      </c>
      <c r="N61" s="6">
        <f t="shared" si="32"/>
        <v>76.44407054794533</v>
      </c>
      <c r="O61" s="6">
        <f t="shared" si="32"/>
        <v>84.08847760273954</v>
      </c>
    </row>
    <row r="62" spans="1:15" ht="14.25">
      <c r="A62" s="14" t="s">
        <v>15</v>
      </c>
      <c r="B62" s="14"/>
      <c r="C62" s="6">
        <f t="shared" si="32"/>
        <v>0</v>
      </c>
      <c r="D62" s="6">
        <f t="shared" si="32"/>
        <v>0</v>
      </c>
      <c r="E62" s="6">
        <f t="shared" si="32"/>
        <v>0</v>
      </c>
      <c r="F62" s="6">
        <f t="shared" si="32"/>
        <v>0</v>
      </c>
      <c r="G62" s="6">
        <f t="shared" si="32"/>
        <v>0</v>
      </c>
      <c r="H62" s="6">
        <f t="shared" si="32"/>
        <v>0</v>
      </c>
      <c r="I62" s="6">
        <f t="shared" si="32"/>
        <v>0</v>
      </c>
      <c r="J62" s="6">
        <f t="shared" si="32"/>
        <v>0</v>
      </c>
      <c r="K62" s="6">
        <f t="shared" si="32"/>
        <v>0</v>
      </c>
      <c r="L62" s="6">
        <f t="shared" si="32"/>
        <v>0</v>
      </c>
      <c r="M62" s="6">
        <f t="shared" si="32"/>
        <v>0</v>
      </c>
      <c r="N62" s="6">
        <f t="shared" si="32"/>
        <v>0</v>
      </c>
      <c r="O62" s="6">
        <f t="shared" si="32"/>
        <v>0</v>
      </c>
    </row>
    <row r="63" spans="1:15" ht="14.25">
      <c r="A63" s="10" t="s">
        <v>27</v>
      </c>
      <c r="B63" s="10"/>
      <c r="C63" s="9">
        <f aca="true" t="shared" si="33" ref="C63:O63">SUM(C56:C62)</f>
        <v>-10000</v>
      </c>
      <c r="D63" s="9">
        <f t="shared" si="33"/>
        <v>-92.5</v>
      </c>
      <c r="E63" s="9">
        <f t="shared" si="33"/>
        <v>500</v>
      </c>
      <c r="F63" s="9">
        <f t="shared" si="33"/>
        <v>2.916666666666666</v>
      </c>
      <c r="G63" s="9">
        <f t="shared" si="33"/>
        <v>160.41666666666669</v>
      </c>
      <c r="H63" s="9">
        <f t="shared" si="33"/>
        <v>9516.063926940638</v>
      </c>
      <c r="I63" s="9">
        <f t="shared" si="33"/>
        <v>32.65709834084632</v>
      </c>
      <c r="J63" s="9">
        <f t="shared" si="33"/>
        <v>36.51772245755225</v>
      </c>
      <c r="K63" s="9">
        <f t="shared" si="33"/>
        <v>40.75118598326878</v>
      </c>
      <c r="L63" s="9">
        <f t="shared" si="33"/>
        <v>45.394765694496435</v>
      </c>
      <c r="M63" s="9">
        <f t="shared" si="33"/>
        <v>50.48946604150489</v>
      </c>
      <c r="N63" s="9">
        <f t="shared" si="33"/>
        <v>56.08039191570625</v>
      </c>
      <c r="O63" s="9">
        <f t="shared" si="33"/>
        <v>62.217158693767985</v>
      </c>
    </row>
    <row r="65" spans="1:2" ht="14.25">
      <c r="A65" s="1" t="s">
        <v>29</v>
      </c>
      <c r="B65" s="1"/>
    </row>
    <row r="66" spans="1:15" ht="14.25">
      <c r="A66" s="10" t="s">
        <v>30</v>
      </c>
      <c r="B66" s="10"/>
      <c r="C66" s="21">
        <v>-500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ht="14.25">
      <c r="A67" s="1" t="s">
        <v>34</v>
      </c>
      <c r="B67" s="1"/>
      <c r="C67" s="9">
        <f aca="true" t="shared" si="34" ref="C67:O67">SUM(C66:C66)</f>
        <v>-500</v>
      </c>
      <c r="D67" s="9">
        <f t="shared" si="34"/>
        <v>0</v>
      </c>
      <c r="E67" s="9">
        <f t="shared" si="34"/>
        <v>0</v>
      </c>
      <c r="F67" s="9">
        <f t="shared" si="34"/>
        <v>0</v>
      </c>
      <c r="G67" s="9">
        <f t="shared" si="34"/>
        <v>0</v>
      </c>
      <c r="H67" s="9">
        <f t="shared" si="34"/>
        <v>0</v>
      </c>
      <c r="I67" s="9">
        <f t="shared" si="34"/>
        <v>0</v>
      </c>
      <c r="J67" s="9">
        <f t="shared" si="34"/>
        <v>0</v>
      </c>
      <c r="K67" s="9">
        <f t="shared" si="34"/>
        <v>0</v>
      </c>
      <c r="L67" s="9">
        <f t="shared" si="34"/>
        <v>0</v>
      </c>
      <c r="M67" s="9">
        <f t="shared" si="34"/>
        <v>0</v>
      </c>
      <c r="N67" s="9">
        <f t="shared" si="34"/>
        <v>0</v>
      </c>
      <c r="O67" s="9">
        <f t="shared" si="34"/>
        <v>0</v>
      </c>
    </row>
    <row r="68" spans="3:15" ht="14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1" t="s">
        <v>32</v>
      </c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10" t="s">
        <v>31</v>
      </c>
      <c r="B70" s="10"/>
      <c r="C70" s="21">
        <v>3000</v>
      </c>
      <c r="D70" s="21">
        <v>0</v>
      </c>
      <c r="E70" s="21">
        <v>0</v>
      </c>
      <c r="F70" s="21">
        <v>0</v>
      </c>
      <c r="G70" s="21">
        <v>0</v>
      </c>
      <c r="H70" s="25">
        <f>-$C$70/$C$96/12</f>
        <v>-35.714285714285715</v>
      </c>
      <c r="I70" s="25">
        <f>-$C$70/$C$96/12</f>
        <v>-35.714285714285715</v>
      </c>
      <c r="J70" s="25">
        <f aca="true" t="shared" si="35" ref="J70:O70">-$C$70/$C$96/12</f>
        <v>-35.714285714285715</v>
      </c>
      <c r="K70" s="25">
        <f t="shared" si="35"/>
        <v>-35.714285714285715</v>
      </c>
      <c r="L70" s="25">
        <f t="shared" si="35"/>
        <v>-35.714285714285715</v>
      </c>
      <c r="M70" s="25">
        <f t="shared" si="35"/>
        <v>-35.714285714285715</v>
      </c>
      <c r="N70" s="25">
        <f t="shared" si="35"/>
        <v>-35.714285714285715</v>
      </c>
      <c r="O70" s="25">
        <f t="shared" si="35"/>
        <v>-35.714285714285715</v>
      </c>
    </row>
    <row r="71" spans="1:15" ht="14.25">
      <c r="A71" s="10" t="s">
        <v>33</v>
      </c>
      <c r="B71" s="10"/>
      <c r="C71" s="21">
        <v>7500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ht="14.25">
      <c r="A72" s="1" t="s">
        <v>35</v>
      </c>
      <c r="B72" s="1"/>
      <c r="C72" s="9">
        <f aca="true" t="shared" si="36" ref="C72:O72">SUM(C70:C71)</f>
        <v>10500</v>
      </c>
      <c r="D72" s="9">
        <f t="shared" si="36"/>
        <v>0</v>
      </c>
      <c r="E72" s="9">
        <f t="shared" si="36"/>
        <v>0</v>
      </c>
      <c r="F72" s="9">
        <f t="shared" si="36"/>
        <v>0</v>
      </c>
      <c r="G72" s="9">
        <f t="shared" si="36"/>
        <v>0</v>
      </c>
      <c r="H72" s="9">
        <f t="shared" si="36"/>
        <v>-35.714285714285715</v>
      </c>
      <c r="I72" s="9">
        <f t="shared" si="36"/>
        <v>-35.714285714285715</v>
      </c>
      <c r="J72" s="9">
        <f t="shared" si="36"/>
        <v>-35.714285714285715</v>
      </c>
      <c r="K72" s="9">
        <f t="shared" si="36"/>
        <v>-35.714285714285715</v>
      </c>
      <c r="L72" s="9">
        <f t="shared" si="36"/>
        <v>-35.714285714285715</v>
      </c>
      <c r="M72" s="9">
        <f t="shared" si="36"/>
        <v>-35.714285714285715</v>
      </c>
      <c r="N72" s="9">
        <f t="shared" si="36"/>
        <v>-35.714285714285715</v>
      </c>
      <c r="O72" s="9">
        <f t="shared" si="36"/>
        <v>-35.714285714285715</v>
      </c>
    </row>
    <row r="73" spans="1:15" ht="14.25">
      <c r="A73" s="1"/>
      <c r="B73" s="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5">
      <c r="A74" s="5" t="s">
        <v>36</v>
      </c>
      <c r="B74" s="1"/>
      <c r="C74" s="18">
        <f aca="true" t="shared" si="37" ref="C74:O74">C63+C67+C72</f>
        <v>0</v>
      </c>
      <c r="D74" s="18">
        <f t="shared" si="37"/>
        <v>-92.5</v>
      </c>
      <c r="E74" s="18">
        <f t="shared" si="37"/>
        <v>500</v>
      </c>
      <c r="F74" s="18">
        <f t="shared" si="37"/>
        <v>2.916666666666666</v>
      </c>
      <c r="G74" s="18">
        <f t="shared" si="37"/>
        <v>160.41666666666669</v>
      </c>
      <c r="H74" s="18">
        <f t="shared" si="37"/>
        <v>9480.349641226352</v>
      </c>
      <c r="I74" s="18">
        <f t="shared" si="37"/>
        <v>-3.0571873734393975</v>
      </c>
      <c r="J74" s="18">
        <f t="shared" si="37"/>
        <v>0.8034367432665377</v>
      </c>
      <c r="K74" s="18">
        <f t="shared" si="37"/>
        <v>5.036900268983068</v>
      </c>
      <c r="L74" s="18">
        <f t="shared" si="37"/>
        <v>9.68047998021072</v>
      </c>
      <c r="M74" s="18">
        <f t="shared" si="37"/>
        <v>14.775180327219175</v>
      </c>
      <c r="N74" s="18">
        <f t="shared" si="37"/>
        <v>20.366106201420536</v>
      </c>
      <c r="O74" s="18">
        <f t="shared" si="37"/>
        <v>26.50287297948227</v>
      </c>
    </row>
    <row r="75" spans="1:15" ht="14.25">
      <c r="A75" s="1"/>
      <c r="B75" s="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4.25">
      <c r="A76" s="1" t="s">
        <v>37</v>
      </c>
      <c r="B76" s="1"/>
      <c r="C76" s="17">
        <f aca="true" t="shared" si="38" ref="C76:O76">B27</f>
        <v>0</v>
      </c>
      <c r="D76" s="17">
        <f t="shared" si="38"/>
        <v>0</v>
      </c>
      <c r="E76" s="17">
        <f t="shared" si="38"/>
        <v>-92.5</v>
      </c>
      <c r="F76" s="17">
        <f t="shared" si="38"/>
        <v>407.5</v>
      </c>
      <c r="G76" s="17">
        <f t="shared" si="38"/>
        <v>410.4166666666667</v>
      </c>
      <c r="H76" s="17">
        <f t="shared" si="38"/>
        <v>570.8333333333334</v>
      </c>
      <c r="I76" s="17">
        <f t="shared" si="38"/>
        <v>10051.182974559686</v>
      </c>
      <c r="J76" s="17">
        <f t="shared" si="38"/>
        <v>10048.125787186247</v>
      </c>
      <c r="K76" s="17">
        <f t="shared" si="38"/>
        <v>10048.929223929514</v>
      </c>
      <c r="L76" s="17">
        <f t="shared" si="38"/>
        <v>10053.966124198496</v>
      </c>
      <c r="M76" s="17">
        <f t="shared" si="38"/>
        <v>10063.646604178706</v>
      </c>
      <c r="N76" s="17">
        <f t="shared" si="38"/>
        <v>10078.421784505925</v>
      </c>
      <c r="O76" s="17">
        <f t="shared" si="38"/>
        <v>10098.787890707345</v>
      </c>
    </row>
    <row r="77" spans="1:15" ht="14.25">
      <c r="A77" s="1" t="s">
        <v>38</v>
      </c>
      <c r="B77" s="1"/>
      <c r="C77" s="17">
        <f aca="true" t="shared" si="39" ref="C77:O77">C76+C74</f>
        <v>0</v>
      </c>
      <c r="D77" s="17">
        <f t="shared" si="39"/>
        <v>-92.5</v>
      </c>
      <c r="E77" s="17">
        <f t="shared" si="39"/>
        <v>407.5</v>
      </c>
      <c r="F77" s="17">
        <f t="shared" si="39"/>
        <v>410.4166666666667</v>
      </c>
      <c r="G77" s="17">
        <f t="shared" si="39"/>
        <v>570.8333333333334</v>
      </c>
      <c r="H77" s="17">
        <f t="shared" si="39"/>
        <v>10051.182974559686</v>
      </c>
      <c r="I77" s="17">
        <f t="shared" si="39"/>
        <v>10048.125787186247</v>
      </c>
      <c r="J77" s="17">
        <f t="shared" si="39"/>
        <v>10048.929223929514</v>
      </c>
      <c r="K77" s="17">
        <f t="shared" si="39"/>
        <v>10053.966124198496</v>
      </c>
      <c r="L77" s="17">
        <f t="shared" si="39"/>
        <v>10063.646604178706</v>
      </c>
      <c r="M77" s="17">
        <f t="shared" si="39"/>
        <v>10078.421784505925</v>
      </c>
      <c r="N77" s="17">
        <f t="shared" si="39"/>
        <v>10098.787890707345</v>
      </c>
      <c r="O77" s="17">
        <f t="shared" si="39"/>
        <v>10125.290763686828</v>
      </c>
    </row>
    <row r="78" spans="1:15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82" ht="14.25">
      <c r="A82" t="s">
        <v>17</v>
      </c>
    </row>
    <row r="83" spans="1:3" ht="14.25">
      <c r="A83" s="1" t="s">
        <v>18</v>
      </c>
      <c r="B83" s="1"/>
      <c r="C83" s="19">
        <v>0.1</v>
      </c>
    </row>
    <row r="84" spans="1:3" ht="14.25">
      <c r="A84" s="1" t="s">
        <v>19</v>
      </c>
      <c r="B84" s="1"/>
      <c r="C84" s="19">
        <v>0.25</v>
      </c>
    </row>
    <row r="86" spans="1:3" ht="14.25">
      <c r="A86" s="1" t="s">
        <v>20</v>
      </c>
      <c r="B86" s="1"/>
      <c r="C86" s="19">
        <v>0.15</v>
      </c>
    </row>
    <row r="87" spans="1:3" ht="14.25">
      <c r="A87" s="1" t="s">
        <v>72</v>
      </c>
      <c r="B87" s="1"/>
      <c r="C87" s="19">
        <v>0.35</v>
      </c>
    </row>
    <row r="89" spans="1:4" ht="14.25">
      <c r="A89" s="1" t="s">
        <v>50</v>
      </c>
      <c r="C89" s="21">
        <v>5</v>
      </c>
      <c r="D89" t="s">
        <v>51</v>
      </c>
    </row>
    <row r="91" ht="14.25">
      <c r="A91" s="1" t="s">
        <v>52</v>
      </c>
    </row>
    <row r="92" spans="1:4" ht="14.25">
      <c r="A92" s="10" t="s">
        <v>53</v>
      </c>
      <c r="C92" s="22">
        <v>5</v>
      </c>
      <c r="D92" t="s">
        <v>55</v>
      </c>
    </row>
    <row r="93" spans="1:4" ht="14.25">
      <c r="A93" s="10" t="s">
        <v>54</v>
      </c>
      <c r="C93" s="22">
        <v>35</v>
      </c>
      <c r="D93" t="s">
        <v>56</v>
      </c>
    </row>
    <row r="94" spans="1:4" ht="14.25">
      <c r="A94" s="10" t="s">
        <v>8</v>
      </c>
      <c r="C94" s="22">
        <v>30</v>
      </c>
      <c r="D94" t="s">
        <v>55</v>
      </c>
    </row>
    <row r="96" spans="1:4" ht="14.25">
      <c r="A96" s="1" t="s">
        <v>58</v>
      </c>
      <c r="C96" s="22">
        <v>7</v>
      </c>
      <c r="D96" t="s">
        <v>51</v>
      </c>
    </row>
    <row r="97" spans="1:3" ht="14.25">
      <c r="A97" s="1" t="s">
        <v>70</v>
      </c>
      <c r="C97" s="19">
        <v>0.08</v>
      </c>
    </row>
    <row r="98" spans="1:3" ht="14.25">
      <c r="A98" s="1" t="s">
        <v>71</v>
      </c>
      <c r="C98" s="19">
        <v>0.01</v>
      </c>
    </row>
  </sheetData>
  <sheetProtection/>
  <printOptions/>
  <pageMargins left="0.7" right="0.7" top="0.75" bottom="0.75" header="0.3" footer="0.3"/>
  <pageSetup horizontalDpi="600" verticalDpi="6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B9"/>
  <sheetViews>
    <sheetView zoomScalePageLayoutView="0" workbookViewId="0" topLeftCell="A1">
      <selection activeCell="C3" sqref="C3:C5"/>
    </sheetView>
  </sheetViews>
  <sheetFormatPr defaultColWidth="9.00390625" defaultRowHeight="14.25"/>
  <sheetData>
    <row r="9" ht="14.25">
      <c r="B9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cp:lastPrinted>2010-07-02T21:16:24Z</cp:lastPrinted>
  <dcterms:created xsi:type="dcterms:W3CDTF">2010-07-01T21:19:26Z</dcterms:created>
  <dcterms:modified xsi:type="dcterms:W3CDTF">2010-08-30T15:42:00Z</dcterms:modified>
  <cp:category/>
  <cp:version/>
  <cp:contentType/>
  <cp:contentStatus/>
</cp:coreProperties>
</file>