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<sst xmlns="http://schemas.openxmlformats.org/spreadsheetml/2006/main" count="37" uniqueCount="36">
  <si>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Capital Lease Example</t>
  </si>
  <si>
    <t>Income Statement</t>
  </si>
  <si>
    <t>Balance Sheet</t>
  </si>
  <si>
    <t>Cash Flow Statement</t>
  </si>
  <si>
    <t>Discount Rate:</t>
  </si>
  <si>
    <t>Inputs &amp; Mechanics:</t>
  </si>
  <si>
    <t>Lease Asset:</t>
  </si>
  <si>
    <t>Term of lease</t>
  </si>
  <si>
    <t>Asset amoritzation:</t>
  </si>
  <si>
    <t>Asset BOP</t>
  </si>
  <si>
    <t>Amoritzation</t>
  </si>
  <si>
    <t>Asset EOP</t>
  </si>
  <si>
    <t>Lease "Principal" Payments</t>
  </si>
  <si>
    <t>Lease "Interest" Payments</t>
  </si>
  <si>
    <t>Prinicipal amount implied in lease / Liability:</t>
  </si>
  <si>
    <t>Lease liability</t>
  </si>
  <si>
    <t>Liabiltiy BOP</t>
  </si>
  <si>
    <t>Liability EOP</t>
  </si>
  <si>
    <t>Principal</t>
  </si>
  <si>
    <t>Lease Payments (assumed end of year)</t>
  </si>
  <si>
    <t>For explanation only:</t>
  </si>
  <si>
    <t>Interest Expense</t>
  </si>
  <si>
    <t>Capital Lease Asset</t>
  </si>
  <si>
    <t>Lease Liability</t>
  </si>
  <si>
    <t>Amortization Expense</t>
  </si>
  <si>
    <t>Operating Income</t>
  </si>
  <si>
    <t>Earnings Before Tax</t>
  </si>
  <si>
    <t>Retained Earnings</t>
  </si>
  <si>
    <t>Net Income</t>
  </si>
  <si>
    <t>Operating Cash Flow</t>
  </si>
  <si>
    <t>Capital Lease Expenditure</t>
  </si>
  <si>
    <t>Total Cash Flow</t>
  </si>
  <si>
    <t>Cash</t>
  </si>
  <si>
    <t>Total Assets</t>
  </si>
  <si>
    <t>Total Liabilities and Equity</t>
  </si>
  <si>
    <t>Financing Cash 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</si>
</sst>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8" fontId="0" fillId="0" borderId="11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0" xfId="0" applyFont="1" applyAlignment="1">
      <alignment horizontal="center" wrapText="1"/>
    </xf>
    <xf numFmtId="38" fontId="39" fillId="0" borderId="11" xfId="0" applyNumberFormat="1" applyFont="1" applyBorder="1" applyAlignment="1">
      <alignment/>
    </xf>
    <xf numFmtId="38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zoomScalePageLayoutView="0" workbookViewId="0" topLeftCell="A1">
      <selection activeCell="A22" sqref="A22"/>
    </sheetView>
  </sheetViews>
  <sheetFormatPr defaultColWidth="9.00390625" defaultRowHeight="14.25"/>
  <cols>
    <col min="1" max="1" width="36.00390625" style="0" customWidth="1"/>
    <col min="2" max="2" width="11.875" style="0" customWidth="1"/>
    <col min="3" max="13" width="10.00390625" style="0" customWidth="1"/>
  </cols>
  <sheetData>
    <row r="1" spans="1:2" ht="14.25">
      <c r="A1" s="2" t="s">
        <v>0</v>
      </c>
      <c r="B1" s="2"/>
    </row>
    <row r="2" ht="42.75">
      <c r="B2" s="15" t="s">
        <v>20</v>
      </c>
    </row>
    <row r="3" spans="2:13" ht="15" thickBot="1">
      <c r="B3" s="13">
        <v>40544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  <c r="L3" s="14">
        <v>2020</v>
      </c>
      <c r="M3" s="14">
        <v>2021</v>
      </c>
    </row>
    <row r="4" spans="1:2" ht="14.25">
      <c r="A4" s="3" t="s">
        <v>1</v>
      </c>
      <c r="B4" s="3"/>
    </row>
    <row r="6" spans="1:13" ht="14.25">
      <c r="A6" s="10" t="s">
        <v>24</v>
      </c>
      <c r="C6" s="5">
        <f>-C47</f>
        <v>100000.00000003613</v>
      </c>
      <c r="D6" s="5">
        <f aca="true" t="shared" si="0" ref="D6:M6">-D47</f>
        <v>100000.00000003613</v>
      </c>
      <c r="E6" s="5">
        <f t="shared" si="0"/>
        <v>100000.00000003613</v>
      </c>
      <c r="F6" s="5">
        <f t="shared" si="0"/>
        <v>100000.00000003613</v>
      </c>
      <c r="G6" s="5">
        <f t="shared" si="0"/>
        <v>100000.00000003613</v>
      </c>
      <c r="H6" s="5">
        <f t="shared" si="0"/>
        <v>100000.00000003613</v>
      </c>
      <c r="I6" s="5">
        <f t="shared" si="0"/>
        <v>100000.00000003613</v>
      </c>
      <c r="J6" s="5">
        <f t="shared" si="0"/>
        <v>100000.00000003616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ht="15">
      <c r="A7" s="1" t="s">
        <v>25</v>
      </c>
      <c r="B7" s="1"/>
      <c r="C7" s="16">
        <f>-C6</f>
        <v>-100000.00000003613</v>
      </c>
      <c r="D7" s="16">
        <f aca="true" t="shared" si="1" ref="D7:M7">-D6</f>
        <v>-100000.00000003613</v>
      </c>
      <c r="E7" s="16">
        <f t="shared" si="1"/>
        <v>-100000.00000003613</v>
      </c>
      <c r="F7" s="16">
        <f t="shared" si="1"/>
        <v>-100000.00000003613</v>
      </c>
      <c r="G7" s="16">
        <f t="shared" si="1"/>
        <v>-100000.00000003613</v>
      </c>
      <c r="H7" s="16">
        <f t="shared" si="1"/>
        <v>-100000.00000003613</v>
      </c>
      <c r="I7" s="16">
        <f t="shared" si="1"/>
        <v>-100000.00000003613</v>
      </c>
      <c r="J7" s="16">
        <f t="shared" si="1"/>
        <v>-100000.00000003616</v>
      </c>
      <c r="K7" s="16">
        <f t="shared" si="1"/>
        <v>0</v>
      </c>
      <c r="L7" s="16">
        <f t="shared" si="1"/>
        <v>0</v>
      </c>
      <c r="M7" s="16">
        <f t="shared" si="1"/>
        <v>0</v>
      </c>
    </row>
    <row r="9" spans="1:13" ht="14.25">
      <c r="A9" s="10" t="s">
        <v>21</v>
      </c>
      <c r="C9" s="5">
        <f>C50</f>
        <v>80065.62794201214</v>
      </c>
      <c r="D9" s="5">
        <f aca="true" t="shared" si="2" ref="D9:M9">D50</f>
        <v>73066.4536750733</v>
      </c>
      <c r="E9" s="5">
        <f t="shared" si="2"/>
        <v>65366.78780468716</v>
      </c>
      <c r="F9" s="5">
        <f t="shared" si="2"/>
        <v>56896.52370573112</v>
      </c>
      <c r="G9" s="5">
        <f t="shared" si="2"/>
        <v>47578.538339378385</v>
      </c>
      <c r="H9" s="5">
        <f t="shared" si="2"/>
        <v>37327.9900361366</v>
      </c>
      <c r="I9" s="5">
        <f t="shared" si="2"/>
        <v>26051.545999583956</v>
      </c>
      <c r="J9" s="5">
        <f t="shared" si="2"/>
        <v>13646.532497107291</v>
      </c>
      <c r="K9" s="5">
        <f t="shared" si="2"/>
        <v>-9.320865844141601E-11</v>
      </c>
      <c r="L9" s="5">
        <f t="shared" si="2"/>
        <v>-1.0253717065109328E-10</v>
      </c>
      <c r="M9" s="5">
        <f t="shared" si="2"/>
        <v>-1.1279929934556087E-10</v>
      </c>
    </row>
    <row r="10" spans="1:13" ht="15">
      <c r="A10" s="1" t="s">
        <v>26</v>
      </c>
      <c r="C10" s="16">
        <f>C7-C9</f>
        <v>-180065.62794204828</v>
      </c>
      <c r="D10" s="16">
        <f aca="true" t="shared" si="3" ref="D10:M10">D7-D9</f>
        <v>-173066.45367510943</v>
      </c>
      <c r="E10" s="16">
        <f t="shared" si="3"/>
        <v>-165366.7878047233</v>
      </c>
      <c r="F10" s="16">
        <f t="shared" si="3"/>
        <v>-156896.52370576723</v>
      </c>
      <c r="G10" s="16">
        <f t="shared" si="3"/>
        <v>-147578.53833941452</v>
      </c>
      <c r="H10" s="16">
        <f t="shared" si="3"/>
        <v>-137327.99003617273</v>
      </c>
      <c r="I10" s="16">
        <f t="shared" si="3"/>
        <v>-126051.54599962008</v>
      </c>
      <c r="J10" s="16">
        <f t="shared" si="3"/>
        <v>-113646.53249714346</v>
      </c>
      <c r="K10" s="16">
        <f t="shared" si="3"/>
        <v>9.320865844141601E-11</v>
      </c>
      <c r="L10" s="16">
        <f t="shared" si="3"/>
        <v>1.0253717065109328E-10</v>
      </c>
      <c r="M10" s="16">
        <f t="shared" si="3"/>
        <v>1.1279929934556087E-10</v>
      </c>
    </row>
    <row r="12" spans="1:13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14.25">
      <c r="A13" t="s">
        <v>2</v>
      </c>
    </row>
    <row r="14" spans="1:13" ht="14.25">
      <c r="A14" s="10" t="s">
        <v>32</v>
      </c>
      <c r="C14" s="5">
        <f>B14+C32</f>
        <v>-150000</v>
      </c>
      <c r="D14" s="5">
        <f aca="true" t="shared" si="4" ref="D14:M14">C14+D32</f>
        <v>-300000</v>
      </c>
      <c r="E14" s="5">
        <f t="shared" si="4"/>
        <v>-450000</v>
      </c>
      <c r="F14" s="5">
        <f t="shared" si="4"/>
        <v>-600000</v>
      </c>
      <c r="G14" s="5">
        <f t="shared" si="4"/>
        <v>-750000</v>
      </c>
      <c r="H14" s="5">
        <f t="shared" si="4"/>
        <v>-900000</v>
      </c>
      <c r="I14" s="5">
        <f t="shared" si="4"/>
        <v>-1050000</v>
      </c>
      <c r="J14" s="5">
        <f t="shared" si="4"/>
        <v>-1200000</v>
      </c>
      <c r="K14" s="5">
        <f t="shared" si="4"/>
        <v>-1200000</v>
      </c>
      <c r="L14" s="5">
        <f t="shared" si="4"/>
        <v>-1200000</v>
      </c>
      <c r="M14" s="5">
        <f t="shared" si="4"/>
        <v>-1200000</v>
      </c>
    </row>
    <row r="15" spans="1:13" ht="14.25">
      <c r="A15" s="10" t="s">
        <v>22</v>
      </c>
      <c r="B15" s="5">
        <f>C41</f>
        <v>800000.0000002891</v>
      </c>
      <c r="C15" s="5">
        <f>C48</f>
        <v>700000.000000253</v>
      </c>
      <c r="D15" s="5">
        <f aca="true" t="shared" si="5" ref="D15:M15">D48</f>
        <v>600000.0000002169</v>
      </c>
      <c r="E15" s="5">
        <f t="shared" si="5"/>
        <v>500000.00000018073</v>
      </c>
      <c r="F15" s="5">
        <f t="shared" si="5"/>
        <v>400000.0000001446</v>
      </c>
      <c r="G15" s="5">
        <f t="shared" si="5"/>
        <v>300000.00000010844</v>
      </c>
      <c r="H15" s="5">
        <f t="shared" si="5"/>
        <v>200000.0000000723</v>
      </c>
      <c r="I15" s="5">
        <f t="shared" si="5"/>
        <v>100000.00000003616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</row>
    <row r="16" spans="1:13" ht="15">
      <c r="A16" s="1" t="s">
        <v>33</v>
      </c>
      <c r="B16" s="16">
        <f>SUM(B14:B15)</f>
        <v>800000.0000002891</v>
      </c>
      <c r="C16" s="16">
        <f aca="true" t="shared" si="6" ref="C16:M16">SUM(C14:C15)</f>
        <v>550000.000000253</v>
      </c>
      <c r="D16" s="16">
        <f t="shared" si="6"/>
        <v>300000.0000002169</v>
      </c>
      <c r="E16" s="16">
        <f t="shared" si="6"/>
        <v>50000.000000180735</v>
      </c>
      <c r="F16" s="16">
        <f t="shared" si="6"/>
        <v>-199999.9999998554</v>
      </c>
      <c r="G16" s="16">
        <f t="shared" si="6"/>
        <v>-449999.99999989156</v>
      </c>
      <c r="H16" s="16">
        <f t="shared" si="6"/>
        <v>-699999.9999999277</v>
      </c>
      <c r="I16" s="16">
        <f t="shared" si="6"/>
        <v>-949999.9999999638</v>
      </c>
      <c r="J16" s="16">
        <f t="shared" si="6"/>
        <v>-1200000</v>
      </c>
      <c r="K16" s="16">
        <f t="shared" si="6"/>
        <v>-1200000</v>
      </c>
      <c r="L16" s="16">
        <f t="shared" si="6"/>
        <v>-1200000</v>
      </c>
      <c r="M16" s="16">
        <f t="shared" si="6"/>
        <v>-1200000</v>
      </c>
    </row>
    <row r="18" spans="1:13" ht="14.25">
      <c r="A18" s="10" t="s">
        <v>23</v>
      </c>
      <c r="B18" s="5">
        <f>C42</f>
        <v>800000.0000002891</v>
      </c>
      <c r="C18" s="5">
        <f aca="true" t="shared" si="7" ref="C18:M18">C56</f>
        <v>730065.6279423012</v>
      </c>
      <c r="D18" s="5">
        <f t="shared" si="7"/>
        <v>653132.0816173746</v>
      </c>
      <c r="E18" s="5">
        <f t="shared" si="7"/>
        <v>568498.8694220617</v>
      </c>
      <c r="F18" s="5">
        <f t="shared" si="7"/>
        <v>475395.39312779286</v>
      </c>
      <c r="G18" s="5">
        <f t="shared" si="7"/>
        <v>372973.93146717123</v>
      </c>
      <c r="H18" s="5">
        <f t="shared" si="7"/>
        <v>260301.92150330782</v>
      </c>
      <c r="I18" s="5">
        <f t="shared" si="7"/>
        <v>136353.46750289178</v>
      </c>
      <c r="J18" s="5">
        <f t="shared" si="7"/>
        <v>-9.313225746154785E-10</v>
      </c>
      <c r="K18" s="5">
        <f t="shared" si="7"/>
        <v>-1.0245312330568946E-09</v>
      </c>
      <c r="L18" s="5">
        <f t="shared" si="7"/>
        <v>-1.1270684037079879E-09</v>
      </c>
      <c r="M18" s="5">
        <f t="shared" si="7"/>
        <v>-1.2398677030535487E-09</v>
      </c>
    </row>
    <row r="19" spans="1:13" ht="14.25">
      <c r="A19" s="10" t="s">
        <v>27</v>
      </c>
      <c r="B19">
        <v>0</v>
      </c>
      <c r="C19" s="5">
        <f>B19+C10</f>
        <v>-180065.62794204828</v>
      </c>
      <c r="D19" s="5">
        <f aca="true" t="shared" si="8" ref="D19:M19">C19+D10</f>
        <v>-353132.0816171577</v>
      </c>
      <c r="E19" s="5">
        <f t="shared" si="8"/>
        <v>-518498.869421881</v>
      </c>
      <c r="F19" s="5">
        <f t="shared" si="8"/>
        <v>-675395.3931276482</v>
      </c>
      <c r="G19" s="5">
        <f t="shared" si="8"/>
        <v>-822973.9314670627</v>
      </c>
      <c r="H19" s="5">
        <f t="shared" si="8"/>
        <v>-960301.9215032354</v>
      </c>
      <c r="I19" s="5">
        <f t="shared" si="8"/>
        <v>-1086353.4675028555</v>
      </c>
      <c r="J19" s="5">
        <f t="shared" si="8"/>
        <v>-1199999.9999999988</v>
      </c>
      <c r="K19" s="5">
        <f t="shared" si="8"/>
        <v>-1199999.9999999988</v>
      </c>
      <c r="L19" s="5">
        <f t="shared" si="8"/>
        <v>-1199999.9999999988</v>
      </c>
      <c r="M19" s="5">
        <f t="shared" si="8"/>
        <v>-1199999.9999999988</v>
      </c>
    </row>
    <row r="20" spans="1:13" ht="15">
      <c r="A20" s="1" t="s">
        <v>34</v>
      </c>
      <c r="B20" s="16">
        <f>SUM(B18:B19)</f>
        <v>800000.0000002891</v>
      </c>
      <c r="C20" s="16">
        <f aca="true" t="shared" si="9" ref="C20:M20">SUM(C18:C19)</f>
        <v>550000.000000253</v>
      </c>
      <c r="D20" s="16">
        <f t="shared" si="9"/>
        <v>300000.0000002169</v>
      </c>
      <c r="E20" s="16">
        <f t="shared" si="9"/>
        <v>50000.000000180735</v>
      </c>
      <c r="F20" s="16">
        <f t="shared" si="9"/>
        <v>-199999.9999998553</v>
      </c>
      <c r="G20" s="16">
        <f t="shared" si="9"/>
        <v>-449999.99999989144</v>
      </c>
      <c r="H20" s="16">
        <f t="shared" si="9"/>
        <v>-699999.9999999276</v>
      </c>
      <c r="I20" s="16">
        <f t="shared" si="9"/>
        <v>-949999.9999999637</v>
      </c>
      <c r="J20" s="16">
        <f t="shared" si="9"/>
        <v>-1199999.9999999998</v>
      </c>
      <c r="K20" s="16">
        <f t="shared" si="9"/>
        <v>-1199999.9999999998</v>
      </c>
      <c r="L20" s="16">
        <f t="shared" si="9"/>
        <v>-1200000</v>
      </c>
      <c r="M20" s="16">
        <f t="shared" si="9"/>
        <v>-1200000</v>
      </c>
    </row>
    <row r="21" spans="1:13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14.25">
      <c r="A22" t="s">
        <v>3</v>
      </c>
    </row>
    <row r="24" spans="1:13" ht="14.25">
      <c r="A24" t="s">
        <v>28</v>
      </c>
      <c r="C24" s="5">
        <f>C10</f>
        <v>-180065.62794204828</v>
      </c>
      <c r="D24" s="5">
        <f aca="true" t="shared" si="10" ref="D24:M24">D10</f>
        <v>-173066.45367510943</v>
      </c>
      <c r="E24" s="5">
        <f t="shared" si="10"/>
        <v>-165366.7878047233</v>
      </c>
      <c r="F24" s="5">
        <f t="shared" si="10"/>
        <v>-156896.52370576723</v>
      </c>
      <c r="G24" s="5">
        <f t="shared" si="10"/>
        <v>-147578.53833941452</v>
      </c>
      <c r="H24" s="5">
        <f t="shared" si="10"/>
        <v>-137327.99003617273</v>
      </c>
      <c r="I24" s="5">
        <f t="shared" si="10"/>
        <v>-126051.54599962008</v>
      </c>
      <c r="J24" s="5">
        <f t="shared" si="10"/>
        <v>-113646.53249714346</v>
      </c>
      <c r="K24" s="5">
        <f t="shared" si="10"/>
        <v>9.320865844141601E-11</v>
      </c>
      <c r="L24" s="5">
        <f t="shared" si="10"/>
        <v>1.0253717065109328E-10</v>
      </c>
      <c r="M24" s="5">
        <f t="shared" si="10"/>
        <v>1.1279929934556087E-10</v>
      </c>
    </row>
    <row r="25" spans="1:13" ht="14.25">
      <c r="A25" t="s">
        <v>24</v>
      </c>
      <c r="C25" s="5">
        <f>C6</f>
        <v>100000.00000003613</v>
      </c>
      <c r="D25" s="5">
        <f aca="true" t="shared" si="11" ref="D25:M25">D6</f>
        <v>100000.00000003613</v>
      </c>
      <c r="E25" s="5">
        <f t="shared" si="11"/>
        <v>100000.00000003613</v>
      </c>
      <c r="F25" s="5">
        <f t="shared" si="11"/>
        <v>100000.00000003613</v>
      </c>
      <c r="G25" s="5">
        <f t="shared" si="11"/>
        <v>100000.00000003613</v>
      </c>
      <c r="H25" s="5">
        <f t="shared" si="11"/>
        <v>100000.00000003613</v>
      </c>
      <c r="I25" s="5">
        <f t="shared" si="11"/>
        <v>100000.00000003613</v>
      </c>
      <c r="J25" s="5">
        <f t="shared" si="11"/>
        <v>100000.00000003616</v>
      </c>
      <c r="K25" s="5">
        <f t="shared" si="11"/>
        <v>0</v>
      </c>
      <c r="L25" s="5">
        <f t="shared" si="11"/>
        <v>0</v>
      </c>
      <c r="M25" s="5">
        <f t="shared" si="11"/>
        <v>0</v>
      </c>
    </row>
    <row r="26" spans="3:13" ht="14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4.25">
      <c r="A27" t="s">
        <v>29</v>
      </c>
      <c r="C27" s="12">
        <f>SUM(C24:C26)</f>
        <v>-80065.62794201214</v>
      </c>
      <c r="D27" s="12">
        <f aca="true" t="shared" si="12" ref="D27:M27">SUM(D24:D26)</f>
        <v>-73066.4536750733</v>
      </c>
      <c r="E27" s="12">
        <f t="shared" si="12"/>
        <v>-65366.78780468718</v>
      </c>
      <c r="F27" s="12">
        <f t="shared" si="12"/>
        <v>-56896.5237057311</v>
      </c>
      <c r="G27" s="12">
        <f t="shared" si="12"/>
        <v>-47578.538339378385</v>
      </c>
      <c r="H27" s="12">
        <f t="shared" si="12"/>
        <v>-37327.9900361366</v>
      </c>
      <c r="I27" s="12">
        <f t="shared" si="12"/>
        <v>-26051.54599958395</v>
      </c>
      <c r="J27" s="12">
        <f t="shared" si="12"/>
        <v>-13646.532497107299</v>
      </c>
      <c r="K27" s="12">
        <f t="shared" si="12"/>
        <v>9.320865844141601E-11</v>
      </c>
      <c r="L27" s="12">
        <f t="shared" si="12"/>
        <v>1.0253717065109328E-10</v>
      </c>
      <c r="M27" s="12">
        <f t="shared" si="12"/>
        <v>1.1279929934556087E-10</v>
      </c>
    </row>
    <row r="29" ht="14.25">
      <c r="A29" t="s">
        <v>35</v>
      </c>
    </row>
    <row r="30" spans="1:13" ht="14.25">
      <c r="A30" s="10" t="s">
        <v>30</v>
      </c>
      <c r="C30" s="5">
        <f aca="true" t="shared" si="13" ref="C30:M30">C55</f>
        <v>-69934.37205798786</v>
      </c>
      <c r="D30" s="5">
        <f t="shared" si="13"/>
        <v>-76933.5463249267</v>
      </c>
      <c r="E30" s="5">
        <f t="shared" si="13"/>
        <v>-84633.21219531284</v>
      </c>
      <c r="F30" s="5">
        <f t="shared" si="13"/>
        <v>-93103.47629426888</v>
      </c>
      <c r="G30" s="5">
        <f t="shared" si="13"/>
        <v>-102421.46166062162</v>
      </c>
      <c r="H30" s="5">
        <f t="shared" si="13"/>
        <v>-112672.0099638634</v>
      </c>
      <c r="I30" s="5">
        <f t="shared" si="13"/>
        <v>-123948.45400041604</v>
      </c>
      <c r="J30" s="5">
        <f t="shared" si="13"/>
        <v>-136353.46750289272</v>
      </c>
      <c r="K30" s="5">
        <f t="shared" si="13"/>
        <v>-9.320865844141601E-11</v>
      </c>
      <c r="L30" s="5">
        <f t="shared" si="13"/>
        <v>-1.0253717065109328E-10</v>
      </c>
      <c r="M30" s="5">
        <f t="shared" si="13"/>
        <v>-1.1279929934556087E-10</v>
      </c>
    </row>
    <row r="32" spans="1:13" ht="15">
      <c r="A32" s="1" t="s">
        <v>31</v>
      </c>
      <c r="B32" s="1"/>
      <c r="C32" s="17">
        <f>C30+C27</f>
        <v>-150000</v>
      </c>
      <c r="D32" s="17">
        <f aca="true" t="shared" si="14" ref="D32:M32">D30+D27</f>
        <v>-150000</v>
      </c>
      <c r="E32" s="17">
        <f t="shared" si="14"/>
        <v>-150000</v>
      </c>
      <c r="F32" s="17">
        <f t="shared" si="14"/>
        <v>-150000</v>
      </c>
      <c r="G32" s="17">
        <f t="shared" si="14"/>
        <v>-150000</v>
      </c>
      <c r="H32" s="17">
        <f t="shared" si="14"/>
        <v>-150000</v>
      </c>
      <c r="I32" s="17">
        <f t="shared" si="14"/>
        <v>-150000</v>
      </c>
      <c r="J32" s="17">
        <f t="shared" si="14"/>
        <v>-150000</v>
      </c>
      <c r="K32" s="17">
        <f t="shared" si="14"/>
        <v>0</v>
      </c>
      <c r="L32" s="17">
        <f t="shared" si="14"/>
        <v>0</v>
      </c>
      <c r="M32" s="17">
        <f t="shared" si="14"/>
        <v>0</v>
      </c>
    </row>
    <row r="33" spans="1:13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2" ht="14.25">
      <c r="A35" s="3" t="s">
        <v>5</v>
      </c>
      <c r="B35" s="3"/>
    </row>
    <row r="36" spans="3:13" ht="14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>
      <c r="A37" t="s">
        <v>19</v>
      </c>
      <c r="C37" s="6">
        <v>150000</v>
      </c>
      <c r="D37" s="6">
        <f>C37</f>
        <v>150000</v>
      </c>
      <c r="E37" s="6">
        <f aca="true" t="shared" si="15" ref="E37:J37">D37</f>
        <v>150000</v>
      </c>
      <c r="F37" s="6">
        <f t="shared" si="15"/>
        <v>150000</v>
      </c>
      <c r="G37" s="6">
        <f t="shared" si="15"/>
        <v>150000</v>
      </c>
      <c r="H37" s="6">
        <f t="shared" si="15"/>
        <v>150000</v>
      </c>
      <c r="I37" s="6">
        <f t="shared" si="15"/>
        <v>150000</v>
      </c>
      <c r="J37" s="6">
        <f t="shared" si="15"/>
        <v>150000</v>
      </c>
      <c r="K37" s="6">
        <v>0</v>
      </c>
      <c r="L37" s="6">
        <v>0</v>
      </c>
      <c r="M37" s="6">
        <v>0</v>
      </c>
    </row>
    <row r="39" spans="1:3" ht="14.25">
      <c r="A39" t="s">
        <v>4</v>
      </c>
      <c r="C39" s="7">
        <v>0.10008203492747902</v>
      </c>
    </row>
    <row r="41" spans="1:3" ht="14.25">
      <c r="A41" t="s">
        <v>14</v>
      </c>
      <c r="C41" s="5">
        <f>NPV(C39,C37:M37)</f>
        <v>800000.0000002891</v>
      </c>
    </row>
    <row r="42" spans="1:3" ht="14.25">
      <c r="A42" t="s">
        <v>6</v>
      </c>
      <c r="C42" s="5">
        <f>C41</f>
        <v>800000.0000002891</v>
      </c>
    </row>
    <row r="43" spans="1:3" ht="14.25">
      <c r="A43" t="s">
        <v>7</v>
      </c>
      <c r="C43" s="4">
        <f>COUNTIF(C37:M37,"&gt;0")</f>
        <v>8</v>
      </c>
    </row>
    <row r="45" ht="14.25">
      <c r="A45" t="s">
        <v>8</v>
      </c>
    </row>
    <row r="46" spans="1:13" ht="14.25">
      <c r="A46" s="10" t="s">
        <v>9</v>
      </c>
      <c r="B46" s="10"/>
      <c r="C46" s="5">
        <f>C42</f>
        <v>800000.0000002891</v>
      </c>
      <c r="D46" s="5">
        <f>C48</f>
        <v>700000.000000253</v>
      </c>
      <c r="E46" s="5">
        <f aca="true" t="shared" si="16" ref="E46:M46">D48</f>
        <v>600000.0000002169</v>
      </c>
      <c r="F46" s="5">
        <f t="shared" si="16"/>
        <v>500000.00000018073</v>
      </c>
      <c r="G46" s="5">
        <f t="shared" si="16"/>
        <v>400000.0000001446</v>
      </c>
      <c r="H46" s="5">
        <f t="shared" si="16"/>
        <v>300000.00000010844</v>
      </c>
      <c r="I46" s="5">
        <f t="shared" si="16"/>
        <v>200000.0000000723</v>
      </c>
      <c r="J46" s="5">
        <f t="shared" si="16"/>
        <v>100000.00000003616</v>
      </c>
      <c r="K46" s="5">
        <f t="shared" si="16"/>
        <v>0</v>
      </c>
      <c r="L46" s="5">
        <f t="shared" si="16"/>
        <v>0</v>
      </c>
      <c r="M46" s="5">
        <f t="shared" si="16"/>
        <v>0</v>
      </c>
    </row>
    <row r="47" spans="1:13" ht="14.25">
      <c r="A47" s="11" t="s">
        <v>10</v>
      </c>
      <c r="B47" s="11"/>
      <c r="C47" s="5">
        <f aca="true" t="shared" si="17" ref="C47:M47">IF(C46&gt;$C$42/$C$43,-$C$42/$C$43,-C46)</f>
        <v>-100000.00000003613</v>
      </c>
      <c r="D47" s="5">
        <f t="shared" si="17"/>
        <v>-100000.00000003613</v>
      </c>
      <c r="E47" s="5">
        <f t="shared" si="17"/>
        <v>-100000.00000003613</v>
      </c>
      <c r="F47" s="5">
        <f t="shared" si="17"/>
        <v>-100000.00000003613</v>
      </c>
      <c r="G47" s="5">
        <f t="shared" si="17"/>
        <v>-100000.00000003613</v>
      </c>
      <c r="H47" s="5">
        <f t="shared" si="17"/>
        <v>-100000.00000003613</v>
      </c>
      <c r="I47" s="5">
        <f t="shared" si="17"/>
        <v>-100000.00000003613</v>
      </c>
      <c r="J47" s="5">
        <f t="shared" si="17"/>
        <v>-100000.00000003616</v>
      </c>
      <c r="K47" s="5">
        <f t="shared" si="17"/>
        <v>0</v>
      </c>
      <c r="L47" s="5">
        <f t="shared" si="17"/>
        <v>0</v>
      </c>
      <c r="M47" s="5">
        <f t="shared" si="17"/>
        <v>0</v>
      </c>
    </row>
    <row r="48" spans="1:13" ht="14.25">
      <c r="A48" s="10" t="s">
        <v>11</v>
      </c>
      <c r="B48" s="10"/>
      <c r="C48" s="12">
        <f>SUM(C46:C47)</f>
        <v>700000.000000253</v>
      </c>
      <c r="D48" s="12">
        <f aca="true" t="shared" si="18" ref="D48:M48">SUM(D46:D47)</f>
        <v>600000.0000002169</v>
      </c>
      <c r="E48" s="12">
        <f t="shared" si="18"/>
        <v>500000.00000018073</v>
      </c>
      <c r="F48" s="12">
        <f t="shared" si="18"/>
        <v>400000.0000001446</v>
      </c>
      <c r="G48" s="12">
        <f t="shared" si="18"/>
        <v>300000.00000010844</v>
      </c>
      <c r="H48" s="12">
        <f t="shared" si="18"/>
        <v>200000.0000000723</v>
      </c>
      <c r="I48" s="12">
        <f t="shared" si="18"/>
        <v>100000.00000003616</v>
      </c>
      <c r="J48" s="12">
        <f t="shared" si="18"/>
        <v>0</v>
      </c>
      <c r="K48" s="12">
        <f t="shared" si="18"/>
        <v>0</v>
      </c>
      <c r="L48" s="12">
        <f t="shared" si="18"/>
        <v>0</v>
      </c>
      <c r="M48" s="12">
        <f t="shared" si="18"/>
        <v>0</v>
      </c>
    </row>
    <row r="50" spans="1:13" ht="14.25">
      <c r="A50" t="s">
        <v>13</v>
      </c>
      <c r="C50" s="5">
        <f aca="true" t="shared" si="19" ref="C50:M50">C54*$C$39</f>
        <v>80065.62794201214</v>
      </c>
      <c r="D50" s="5">
        <f t="shared" si="19"/>
        <v>73066.4536750733</v>
      </c>
      <c r="E50" s="5">
        <f t="shared" si="19"/>
        <v>65366.78780468716</v>
      </c>
      <c r="F50" s="5">
        <f t="shared" si="19"/>
        <v>56896.52370573112</v>
      </c>
      <c r="G50" s="5">
        <f t="shared" si="19"/>
        <v>47578.538339378385</v>
      </c>
      <c r="H50" s="5">
        <f t="shared" si="19"/>
        <v>37327.9900361366</v>
      </c>
      <c r="I50" s="5">
        <f t="shared" si="19"/>
        <v>26051.545999583956</v>
      </c>
      <c r="J50" s="5">
        <f t="shared" si="19"/>
        <v>13646.532497107291</v>
      </c>
      <c r="K50" s="5">
        <f t="shared" si="19"/>
        <v>-9.320865844141601E-11</v>
      </c>
      <c r="L50" s="5">
        <f t="shared" si="19"/>
        <v>-1.0253717065109328E-10</v>
      </c>
      <c r="M50" s="5">
        <f t="shared" si="19"/>
        <v>-1.1279929934556087E-10</v>
      </c>
    </row>
    <row r="51" spans="1:13" ht="14.25">
      <c r="A51" t="s">
        <v>12</v>
      </c>
      <c r="C51" s="5">
        <f>C37-C50</f>
        <v>69934.37205798786</v>
      </c>
      <c r="D51" s="5">
        <f aca="true" t="shared" si="20" ref="D51:M51">D37-D50</f>
        <v>76933.5463249267</v>
      </c>
      <c r="E51" s="5">
        <f t="shared" si="20"/>
        <v>84633.21219531284</v>
      </c>
      <c r="F51" s="5">
        <f t="shared" si="20"/>
        <v>93103.47629426888</v>
      </c>
      <c r="G51" s="5">
        <f t="shared" si="20"/>
        <v>102421.46166062162</v>
      </c>
      <c r="H51" s="5">
        <f t="shared" si="20"/>
        <v>112672.0099638634</v>
      </c>
      <c r="I51" s="5">
        <f t="shared" si="20"/>
        <v>123948.45400041604</v>
      </c>
      <c r="J51" s="5">
        <f t="shared" si="20"/>
        <v>136353.46750289272</v>
      </c>
      <c r="K51" s="5">
        <f t="shared" si="20"/>
        <v>9.320865844141601E-11</v>
      </c>
      <c r="L51" s="5">
        <f t="shared" si="20"/>
        <v>1.0253717065109328E-10</v>
      </c>
      <c r="M51" s="5">
        <f t="shared" si="20"/>
        <v>1.1279929934556087E-10</v>
      </c>
    </row>
    <row r="52" spans="3:13" ht="14.25">
      <c r="C52" s="12">
        <f>SUM(C50:C51)</f>
        <v>150000</v>
      </c>
      <c r="D52" s="12">
        <f aca="true" t="shared" si="21" ref="D52:M52">SUM(D50:D51)</f>
        <v>150000</v>
      </c>
      <c r="E52" s="12">
        <f t="shared" si="21"/>
        <v>150000</v>
      </c>
      <c r="F52" s="12">
        <f t="shared" si="21"/>
        <v>150000</v>
      </c>
      <c r="G52" s="12">
        <f t="shared" si="21"/>
        <v>150000</v>
      </c>
      <c r="H52" s="12">
        <f t="shared" si="21"/>
        <v>150000</v>
      </c>
      <c r="I52" s="12">
        <f t="shared" si="21"/>
        <v>150000</v>
      </c>
      <c r="J52" s="12">
        <f t="shared" si="21"/>
        <v>150000</v>
      </c>
      <c r="K52" s="12">
        <f t="shared" si="21"/>
        <v>0</v>
      </c>
      <c r="L52" s="12">
        <f t="shared" si="21"/>
        <v>0</v>
      </c>
      <c r="M52" s="12">
        <f t="shared" si="21"/>
        <v>0</v>
      </c>
    </row>
    <row r="53" ht="14.25">
      <c r="A53" t="s">
        <v>15</v>
      </c>
    </row>
    <row r="54" spans="1:13" ht="14.25">
      <c r="A54" s="10" t="s">
        <v>16</v>
      </c>
      <c r="B54" s="10"/>
      <c r="C54" s="5">
        <f>C41</f>
        <v>800000.0000002891</v>
      </c>
      <c r="D54" s="5">
        <f>C56</f>
        <v>730065.6279423012</v>
      </c>
      <c r="E54" s="5">
        <f aca="true" t="shared" si="22" ref="E54:M54">D56</f>
        <v>653132.0816173746</v>
      </c>
      <c r="F54" s="5">
        <f t="shared" si="22"/>
        <v>568498.8694220617</v>
      </c>
      <c r="G54" s="5">
        <f t="shared" si="22"/>
        <v>475395.39312779286</v>
      </c>
      <c r="H54" s="5">
        <f t="shared" si="22"/>
        <v>372973.93146717123</v>
      </c>
      <c r="I54" s="5">
        <f t="shared" si="22"/>
        <v>260301.92150330782</v>
      </c>
      <c r="J54" s="5">
        <f t="shared" si="22"/>
        <v>136353.46750289178</v>
      </c>
      <c r="K54" s="5">
        <f t="shared" si="22"/>
        <v>-9.313225746154785E-10</v>
      </c>
      <c r="L54" s="5">
        <f t="shared" si="22"/>
        <v>-1.0245312330568946E-09</v>
      </c>
      <c r="M54" s="5">
        <f t="shared" si="22"/>
        <v>-1.1270684037079879E-09</v>
      </c>
    </row>
    <row r="55" spans="1:13" ht="14.25">
      <c r="A55" s="11" t="s">
        <v>18</v>
      </c>
      <c r="B55" s="11"/>
      <c r="C55" s="5">
        <f aca="true" t="shared" si="23" ref="C55:M55">-C51</f>
        <v>-69934.37205798786</v>
      </c>
      <c r="D55" s="5">
        <f t="shared" si="23"/>
        <v>-76933.5463249267</v>
      </c>
      <c r="E55" s="5">
        <f t="shared" si="23"/>
        <v>-84633.21219531284</v>
      </c>
      <c r="F55" s="5">
        <f t="shared" si="23"/>
        <v>-93103.47629426888</v>
      </c>
      <c r="G55" s="5">
        <f t="shared" si="23"/>
        <v>-102421.46166062162</v>
      </c>
      <c r="H55" s="5">
        <f t="shared" si="23"/>
        <v>-112672.0099638634</v>
      </c>
      <c r="I55" s="5">
        <f t="shared" si="23"/>
        <v>-123948.45400041604</v>
      </c>
      <c r="J55" s="5">
        <f t="shared" si="23"/>
        <v>-136353.46750289272</v>
      </c>
      <c r="K55" s="5">
        <f t="shared" si="23"/>
        <v>-9.320865844141601E-11</v>
      </c>
      <c r="L55" s="5">
        <f t="shared" si="23"/>
        <v>-1.0253717065109328E-10</v>
      </c>
      <c r="M55" s="5">
        <f t="shared" si="23"/>
        <v>-1.1279929934556087E-10</v>
      </c>
    </row>
    <row r="56" spans="1:13" ht="14.25">
      <c r="A56" s="10" t="s">
        <v>17</v>
      </c>
      <c r="B56" s="10"/>
      <c r="C56" s="12">
        <f>C55+C54</f>
        <v>730065.6279423012</v>
      </c>
      <c r="D56" s="12">
        <f>D55+D54</f>
        <v>653132.0816173746</v>
      </c>
      <c r="E56" s="12">
        <f aca="true" t="shared" si="24" ref="E56:M56">E55+E54</f>
        <v>568498.8694220617</v>
      </c>
      <c r="F56" s="12">
        <f t="shared" si="24"/>
        <v>475395.39312779286</v>
      </c>
      <c r="G56" s="12">
        <f t="shared" si="24"/>
        <v>372973.93146717123</v>
      </c>
      <c r="H56" s="12">
        <f t="shared" si="24"/>
        <v>260301.92150330782</v>
      </c>
      <c r="I56" s="12">
        <f t="shared" si="24"/>
        <v>136353.46750289178</v>
      </c>
      <c r="J56" s="12">
        <f t="shared" si="24"/>
        <v>-9.313225746154785E-10</v>
      </c>
      <c r="K56" s="12">
        <f t="shared" si="24"/>
        <v>-1.0245312330568946E-09</v>
      </c>
      <c r="L56" s="12">
        <f t="shared" si="24"/>
        <v>-1.1270684037079879E-09</v>
      </c>
      <c r="M56" s="12">
        <f t="shared" si="24"/>
        <v>-1.2398677030535487E-09</v>
      </c>
    </row>
    <row r="60" spans="1:2" ht="14.25">
      <c r="A60" s="3"/>
      <c r="B60" s="3"/>
    </row>
  </sheetData>
  <sheetProtection/>
  <printOptions/>
  <pageMargins left="0.7" right="0.7" top="0.75" bottom="0.75" header="0.3" footer="0.3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2010-07-19T20:40:27Z</dcterms:created>
  <dcterms:modified xsi:type="dcterms:W3CDTF">2010-08-30T15:22:33Z</dcterms:modified>
  <cp:category/>
  <cp:version/>
  <cp:contentType/>
  <cp:contentStatus/>
</cp:coreProperties>
</file>